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D2C9" lockStructure="1"/>
  <bookViews>
    <workbookView xWindow="120" yWindow="630" windowWidth="15570" windowHeight="11760" tabRatio="0" firstSheet="5" activeTab="5"/>
  </bookViews>
  <sheets>
    <sheet name="HWIC" sheetId="16" r:id="rId1"/>
    <sheet name="HWUC" sheetId="28" r:id="rId2"/>
    <sheet name="HWOC" sheetId="29" r:id="rId3"/>
    <sheet name="VW1C" sheetId="30" r:id="rId4"/>
    <sheet name="VWUC" sheetId="31" r:id="rId5"/>
    <sheet name="UAY" sheetId="32" r:id="rId6"/>
    <sheet name="Instructions" sheetId="26" r:id="rId7"/>
  </sheets>
  <definedNames>
    <definedName name="_xlnm.Print_Area" localSheetId="0">HWIC!$B$3:$AF$56</definedName>
    <definedName name="_xlnm.Print_Area" localSheetId="2">HWOC!$B$3:$AF$50</definedName>
    <definedName name="_xlnm.Print_Area" localSheetId="1">HWUC!$B$3:$AL$54</definedName>
    <definedName name="_xlnm.Print_Area" localSheetId="6">Instructions!$B$3:$AF$77</definedName>
    <definedName name="_xlnm.Print_Area" localSheetId="5">UAY!$B$3:$AL$67</definedName>
    <definedName name="_xlnm.Print_Area" localSheetId="3">VW1C!$B$3:$AF$51</definedName>
    <definedName name="_xlnm.Print_Area" localSheetId="4">VWUC!$B$3:$AL$52</definedName>
  </definedNames>
  <calcPr calcId="145621"/>
</workbook>
</file>

<file path=xl/calcChain.xml><?xml version="1.0" encoding="utf-8"?>
<calcChain xmlns="http://schemas.openxmlformats.org/spreadsheetml/2006/main">
  <c r="CG14" i="31" l="1"/>
  <c r="BU14" i="30"/>
  <c r="BU12" i="29"/>
  <c r="AC52" i="16" l="1"/>
  <c r="AC50" i="16"/>
  <c r="AC48" i="16"/>
  <c r="AC46" i="16"/>
  <c r="AC44" i="16"/>
  <c r="AC42" i="16"/>
  <c r="AC36" i="16"/>
  <c r="AA50" i="16"/>
  <c r="AA46" i="16"/>
  <c r="Y52" i="16"/>
  <c r="Y50" i="16"/>
  <c r="AI50" i="28"/>
  <c r="AI48" i="28"/>
  <c r="AI46" i="28"/>
  <c r="AI44" i="28"/>
  <c r="AI42" i="28"/>
  <c r="AI40" i="28"/>
  <c r="AI34" i="28"/>
  <c r="AG40" i="28"/>
  <c r="AG42" i="28"/>
  <c r="AG44" i="28"/>
  <c r="AG46" i="28"/>
  <c r="AG48" i="28"/>
  <c r="AG50" i="28"/>
  <c r="AG34" i="28"/>
  <c r="AE48" i="28"/>
  <c r="AE46" i="28"/>
  <c r="AE44" i="28"/>
  <c r="AC48" i="28"/>
  <c r="AC44" i="28"/>
  <c r="AC46" i="29"/>
  <c r="AC44" i="29"/>
  <c r="AC42" i="29"/>
  <c r="AC40" i="29"/>
  <c r="AC38" i="29"/>
  <c r="AC36" i="29"/>
  <c r="AC30" i="29"/>
  <c r="AA46" i="29"/>
  <c r="AA44" i="29"/>
  <c r="AA42" i="29"/>
  <c r="AA40" i="29"/>
  <c r="AA38" i="29"/>
  <c r="AA36" i="29"/>
  <c r="AA30" i="29"/>
  <c r="Y46" i="29"/>
  <c r="Y44" i="29"/>
  <c r="Y42" i="29"/>
  <c r="Y40" i="29"/>
  <c r="Y32" i="30"/>
  <c r="AI48" i="31"/>
  <c r="AI46" i="31"/>
  <c r="AI44" i="31"/>
  <c r="AI42" i="31"/>
  <c r="AI40" i="31"/>
  <c r="AI38" i="31"/>
  <c r="AI32" i="31"/>
  <c r="AG48" i="31"/>
  <c r="AG46" i="31"/>
  <c r="AG44" i="31"/>
  <c r="AG42" i="31"/>
  <c r="AG40" i="31"/>
  <c r="AG38" i="31"/>
  <c r="AG32" i="31"/>
  <c r="AE48" i="31"/>
  <c r="AE46" i="31"/>
  <c r="AE44" i="31"/>
  <c r="AE42" i="31"/>
  <c r="AE32" i="31"/>
  <c r="AC48" i="31"/>
  <c r="AC46" i="31"/>
  <c r="AC44" i="31"/>
  <c r="AC42" i="31"/>
  <c r="AC40" i="31"/>
  <c r="AG64" i="32"/>
  <c r="AG62" i="32"/>
  <c r="AG60" i="32"/>
  <c r="AG58" i="32"/>
  <c r="AG56" i="32"/>
  <c r="AG48" i="32"/>
  <c r="AE62" i="32"/>
  <c r="AE60" i="32"/>
  <c r="AE58" i="32"/>
  <c r="AC64" i="32"/>
  <c r="AC62" i="32"/>
  <c r="AC60" i="32"/>
  <c r="AC58" i="32"/>
  <c r="J8" i="32" l="1"/>
  <c r="CO37" i="31" l="1"/>
  <c r="CM37" i="31"/>
  <c r="CK37" i="31"/>
  <c r="CI37" i="31"/>
  <c r="CA37" i="30" l="1"/>
  <c r="BY37" i="30"/>
  <c r="BW37" i="30"/>
  <c r="CA35" i="29"/>
  <c r="BY35" i="29"/>
  <c r="BW35" i="29"/>
  <c r="V50" i="28" l="1"/>
  <c r="BN34" i="29"/>
  <c r="BH34" i="29"/>
  <c r="BB34" i="29"/>
  <c r="BR34" i="29"/>
  <c r="BL34" i="29"/>
  <c r="BF34" i="29"/>
  <c r="J48" i="29"/>
  <c r="H48" i="29"/>
  <c r="J50" i="30"/>
  <c r="H50" i="30"/>
  <c r="F48" i="29"/>
  <c r="BZ36" i="31"/>
  <c r="BT36" i="31"/>
  <c r="CD36" i="31"/>
  <c r="BX36" i="31"/>
  <c r="BR36" i="31"/>
  <c r="BN36" i="31"/>
  <c r="BH36" i="31"/>
  <c r="F50" i="31"/>
  <c r="L50" i="31"/>
  <c r="J50" i="31"/>
  <c r="H50" i="31"/>
  <c r="F50" i="30"/>
  <c r="F26" i="30"/>
  <c r="BL36" i="31"/>
  <c r="BN36" i="30" l="1"/>
  <c r="BH36" i="30"/>
  <c r="BR36" i="30"/>
  <c r="BL36" i="30"/>
  <c r="BB36" i="30" l="1"/>
  <c r="BF36" i="30"/>
  <c r="CO30" i="31" l="1"/>
  <c r="CO17" i="31"/>
  <c r="CM30" i="31"/>
  <c r="CM17" i="31"/>
  <c r="CK30" i="31"/>
  <c r="CK17" i="31"/>
  <c r="CI30" i="31"/>
  <c r="CI17" i="31"/>
  <c r="R8" i="28" l="1"/>
  <c r="R28" i="32"/>
  <c r="R26" i="32"/>
  <c r="R22" i="32"/>
  <c r="R20" i="32"/>
  <c r="R18" i="32"/>
  <c r="R12" i="32"/>
  <c r="R10" i="32"/>
  <c r="R8" i="31"/>
  <c r="R12" i="31"/>
  <c r="R10" i="31"/>
  <c r="R14" i="28"/>
  <c r="R12" i="28"/>
  <c r="V38" i="16" l="1"/>
  <c r="CA30" i="30"/>
  <c r="CA17" i="30"/>
  <c r="BY30" i="30"/>
  <c r="BY17" i="30"/>
  <c r="BW30" i="30"/>
  <c r="BW17" i="30"/>
  <c r="P12" i="30"/>
  <c r="P10" i="30"/>
  <c r="P8" i="30"/>
  <c r="BW15" i="29" l="1"/>
  <c r="CA28" i="29"/>
  <c r="CA15" i="29"/>
  <c r="BY28" i="29"/>
  <c r="BY15" i="29"/>
  <c r="BW28" i="29"/>
  <c r="P8" i="29"/>
  <c r="P10" i="29"/>
  <c r="P16" i="16"/>
  <c r="P14" i="16"/>
  <c r="P12" i="16"/>
  <c r="P8" i="16"/>
  <c r="J10" i="16"/>
  <c r="CA41" i="16" l="1"/>
  <c r="J54" i="16"/>
  <c r="BN40" i="16"/>
  <c r="BR40" i="16"/>
  <c r="CA34" i="16"/>
  <c r="CA21" i="16"/>
  <c r="J24" i="32"/>
  <c r="J66" i="32" s="1"/>
  <c r="J16" i="32"/>
  <c r="BX28" i="31"/>
  <c r="BT28" i="31"/>
  <c r="BX16" i="31"/>
  <c r="BT16" i="31"/>
  <c r="BT13" i="31"/>
  <c r="BT37" i="31" s="1"/>
  <c r="J34" i="31"/>
  <c r="J26" i="31"/>
  <c r="J10" i="28"/>
  <c r="J52" i="28" s="1"/>
  <c r="BT42" i="31" l="1"/>
  <c r="BT38" i="31"/>
  <c r="BT48" i="31"/>
  <c r="BT40" i="31"/>
  <c r="BT46" i="31"/>
  <c r="BT44" i="31"/>
  <c r="BX30" i="28"/>
  <c r="CM39" i="28"/>
  <c r="BT38" i="28"/>
  <c r="BX38" i="28"/>
  <c r="J14" i="32"/>
  <c r="J36" i="28"/>
  <c r="BT30" i="31"/>
  <c r="BT18" i="31"/>
  <c r="BT18" i="28"/>
  <c r="CM19" i="28"/>
  <c r="CM32" i="28"/>
  <c r="BT20" i="31"/>
  <c r="BT32" i="31"/>
  <c r="BT22" i="31"/>
  <c r="BT17" i="31"/>
  <c r="BT24" i="31"/>
  <c r="BT29" i="31"/>
  <c r="J28" i="28"/>
  <c r="BT15" i="28"/>
  <c r="BT30" i="28"/>
  <c r="BX18" i="28"/>
  <c r="L16" i="32"/>
  <c r="H16" i="32"/>
  <c r="F16" i="32"/>
  <c r="CM53" i="32" l="1"/>
  <c r="BT52" i="32"/>
  <c r="BX52" i="32"/>
  <c r="BT46" i="28"/>
  <c r="BT39" i="28"/>
  <c r="BT44" i="28"/>
  <c r="BT50" i="28"/>
  <c r="BT42" i="28"/>
  <c r="BT48" i="28"/>
  <c r="BT40" i="28"/>
  <c r="BT32" i="28"/>
  <c r="BT26" i="28"/>
  <c r="CM46" i="32"/>
  <c r="CM33" i="32"/>
  <c r="J42" i="32"/>
  <c r="BX44" i="32"/>
  <c r="BT44" i="32"/>
  <c r="BT32" i="32"/>
  <c r="BT29" i="32"/>
  <c r="J50" i="32"/>
  <c r="BX32" i="32"/>
  <c r="BU36" i="31"/>
  <c r="BU28" i="31"/>
  <c r="BU16" i="31"/>
  <c r="BT22" i="28"/>
  <c r="R16" i="32"/>
  <c r="BU17" i="31"/>
  <c r="BU29" i="31"/>
  <c r="BU32" i="31" s="1"/>
  <c r="BU37" i="31"/>
  <c r="BT31" i="28"/>
  <c r="BT20" i="28"/>
  <c r="BT19" i="28"/>
  <c r="BT24" i="28"/>
  <c r="BT34" i="28"/>
  <c r="BT54" i="32" l="1"/>
  <c r="BT60" i="32"/>
  <c r="BT58" i="32"/>
  <c r="BT64" i="32"/>
  <c r="BT56" i="32"/>
  <c r="BT62" i="32"/>
  <c r="BT53" i="32"/>
  <c r="BU38" i="31"/>
  <c r="V38" i="31" s="1"/>
  <c r="BU44" i="31"/>
  <c r="V44" i="31" s="1"/>
  <c r="BU40" i="31"/>
  <c r="V40" i="31" s="1"/>
  <c r="BU42" i="31"/>
  <c r="V42" i="31" s="1"/>
  <c r="BU46" i="31"/>
  <c r="V46" i="31" s="1"/>
  <c r="BU48" i="31"/>
  <c r="V48" i="31" s="1"/>
  <c r="BU31" i="28"/>
  <c r="BU34" i="28" s="1"/>
  <c r="BT38" i="32"/>
  <c r="BT34" i="32"/>
  <c r="BT36" i="32"/>
  <c r="BT48" i="32"/>
  <c r="BT46" i="32"/>
  <c r="BT40" i="32"/>
  <c r="BT33" i="32"/>
  <c r="BT45" i="32"/>
  <c r="BU30" i="31"/>
  <c r="BW28" i="31" s="1"/>
  <c r="BU24" i="31"/>
  <c r="BU22" i="31"/>
  <c r="BU20" i="31"/>
  <c r="BU18" i="31"/>
  <c r="BU19" i="28"/>
  <c r="BU20" i="28" s="1"/>
  <c r="BU39" i="28"/>
  <c r="BU30" i="28"/>
  <c r="BU38" i="28"/>
  <c r="BU18" i="28"/>
  <c r="L24" i="32"/>
  <c r="F8" i="32"/>
  <c r="H24" i="32"/>
  <c r="F24" i="32"/>
  <c r="L8" i="32"/>
  <c r="H8" i="32"/>
  <c r="O64" i="32"/>
  <c r="O62" i="32"/>
  <c r="O60" i="32"/>
  <c r="O58" i="32"/>
  <c r="O56" i="32"/>
  <c r="O54" i="32"/>
  <c r="Z50" i="32"/>
  <c r="O48" i="32"/>
  <c r="O46" i="32"/>
  <c r="Z42" i="32"/>
  <c r="O40" i="32"/>
  <c r="O38" i="32"/>
  <c r="O36" i="32"/>
  <c r="O34" i="32"/>
  <c r="O48" i="31"/>
  <c r="O46" i="31"/>
  <c r="O44" i="31"/>
  <c r="O42" i="31"/>
  <c r="O40" i="31"/>
  <c r="O38" i="31"/>
  <c r="Z34" i="31"/>
  <c r="L34" i="31"/>
  <c r="H34" i="31"/>
  <c r="F34" i="31"/>
  <c r="O32" i="31"/>
  <c r="O30" i="31"/>
  <c r="CD28" i="31"/>
  <c r="BZ28" i="31"/>
  <c r="BR28" i="31"/>
  <c r="BN28" i="31"/>
  <c r="BL28" i="31"/>
  <c r="BH28" i="31"/>
  <c r="Z26" i="31"/>
  <c r="L26" i="31"/>
  <c r="H26" i="31"/>
  <c r="F26" i="31"/>
  <c r="O24" i="31"/>
  <c r="O22" i="31"/>
  <c r="O20" i="31"/>
  <c r="O18" i="31"/>
  <c r="CD16" i="31"/>
  <c r="BZ16" i="31"/>
  <c r="BR16" i="31"/>
  <c r="BN16" i="31"/>
  <c r="BL16" i="31"/>
  <c r="BH16" i="31"/>
  <c r="BZ13" i="31"/>
  <c r="BZ37" i="31" s="1"/>
  <c r="BN13" i="31"/>
  <c r="BN46" i="31" s="1"/>
  <c r="BH13" i="31"/>
  <c r="O10" i="31"/>
  <c r="O8" i="31"/>
  <c r="M48" i="30"/>
  <c r="M46" i="30"/>
  <c r="M44" i="30"/>
  <c r="M42" i="30"/>
  <c r="M40" i="30"/>
  <c r="M38" i="30"/>
  <c r="V34" i="30"/>
  <c r="J34" i="30"/>
  <c r="H34" i="30"/>
  <c r="F34" i="30"/>
  <c r="M32" i="30"/>
  <c r="M30" i="30"/>
  <c r="V26" i="30"/>
  <c r="J26" i="30"/>
  <c r="H26" i="30"/>
  <c r="M24" i="30"/>
  <c r="M22" i="30"/>
  <c r="M20" i="30"/>
  <c r="M18" i="30"/>
  <c r="BB13" i="30"/>
  <c r="BR28" i="30"/>
  <c r="M8" i="30"/>
  <c r="M46" i="29"/>
  <c r="M44" i="29"/>
  <c r="M42" i="29"/>
  <c r="M40" i="29"/>
  <c r="M38" i="29"/>
  <c r="M36" i="29"/>
  <c r="V32" i="29"/>
  <c r="J32" i="29"/>
  <c r="H32" i="29"/>
  <c r="F32" i="29"/>
  <c r="M30" i="29"/>
  <c r="M28" i="29"/>
  <c r="V24" i="29"/>
  <c r="J24" i="29"/>
  <c r="H24" i="29"/>
  <c r="F24" i="29"/>
  <c r="M22" i="29"/>
  <c r="M20" i="29"/>
  <c r="M18" i="29"/>
  <c r="M16" i="29"/>
  <c r="BR14" i="29"/>
  <c r="M8" i="29"/>
  <c r="L10" i="28"/>
  <c r="H10" i="28"/>
  <c r="H52" i="28" s="1"/>
  <c r="F10" i="28"/>
  <c r="CG13" i="31" l="1"/>
  <c r="AO6" i="31" s="1"/>
  <c r="AO4" i="31" s="1"/>
  <c r="CO8" i="31" s="1"/>
  <c r="CG16" i="28"/>
  <c r="F52" i="28"/>
  <c r="L52" i="28"/>
  <c r="L36" i="28"/>
  <c r="BV42" i="31"/>
  <c r="BU32" i="28"/>
  <c r="BV34" i="28" s="1"/>
  <c r="BV40" i="31"/>
  <c r="BV46" i="31"/>
  <c r="BZ48" i="31"/>
  <c r="BZ40" i="31"/>
  <c r="BZ44" i="31"/>
  <c r="BZ42" i="31"/>
  <c r="BZ46" i="31"/>
  <c r="BZ38" i="31"/>
  <c r="BV48" i="31"/>
  <c r="BV44" i="31"/>
  <c r="BN42" i="31"/>
  <c r="BN38" i="31"/>
  <c r="BN44" i="31"/>
  <c r="BN37" i="31"/>
  <c r="BN48" i="31"/>
  <c r="BN40" i="31"/>
  <c r="BH48" i="31"/>
  <c r="BH40" i="31"/>
  <c r="BH46" i="31"/>
  <c r="BH38" i="31"/>
  <c r="BH44" i="31"/>
  <c r="BH37" i="31"/>
  <c r="BH42" i="31"/>
  <c r="BV38" i="31"/>
  <c r="BW36" i="31"/>
  <c r="CO39" i="28"/>
  <c r="CD38" i="28"/>
  <c r="BZ38" i="28"/>
  <c r="BU50" i="28"/>
  <c r="BU46" i="28"/>
  <c r="V46" i="28" s="1"/>
  <c r="BU40" i="28"/>
  <c r="V40" i="28" s="1"/>
  <c r="BU42" i="28"/>
  <c r="V42" i="28" s="1"/>
  <c r="BU48" i="28"/>
  <c r="V48" i="28" s="1"/>
  <c r="BU44" i="28"/>
  <c r="V44" i="28" s="1"/>
  <c r="CK39" i="28"/>
  <c r="BN38" i="28"/>
  <c r="BR38" i="28"/>
  <c r="CI39" i="28"/>
  <c r="BL38" i="28"/>
  <c r="BH38" i="28"/>
  <c r="BB48" i="30"/>
  <c r="BB38" i="30"/>
  <c r="BB44" i="30"/>
  <c r="BB37" i="30"/>
  <c r="BU35" i="30" s="1"/>
  <c r="BB46" i="30"/>
  <c r="BB42" i="30"/>
  <c r="BB40" i="30"/>
  <c r="BU32" i="32"/>
  <c r="BU33" i="32"/>
  <c r="BU40" i="32" s="1"/>
  <c r="BV30" i="31"/>
  <c r="R8" i="32"/>
  <c r="L14" i="32"/>
  <c r="L66" i="32" s="1"/>
  <c r="BV32" i="31"/>
  <c r="CK32" i="28"/>
  <c r="CK19" i="28"/>
  <c r="CO32" i="28"/>
  <c r="CO19" i="28"/>
  <c r="CI32" i="28"/>
  <c r="CI19" i="28"/>
  <c r="R10" i="28"/>
  <c r="F14" i="32"/>
  <c r="R24" i="32"/>
  <c r="O26" i="31"/>
  <c r="BV24" i="31"/>
  <c r="BV18" i="31"/>
  <c r="BW16" i="31"/>
  <c r="BV20" i="31"/>
  <c r="BV22" i="31"/>
  <c r="BN32" i="31"/>
  <c r="BN18" i="31"/>
  <c r="BN29" i="31"/>
  <c r="BN22" i="31"/>
  <c r="BU22" i="28"/>
  <c r="BU24" i="28"/>
  <c r="BU26" i="28"/>
  <c r="BN15" i="28"/>
  <c r="H14" i="32"/>
  <c r="O8" i="32"/>
  <c r="BH24" i="31"/>
  <c r="BH32" i="31"/>
  <c r="BH29" i="31"/>
  <c r="BH22" i="31"/>
  <c r="BH30" i="31"/>
  <c r="BH20" i="31"/>
  <c r="BH17" i="31"/>
  <c r="BZ24" i="31"/>
  <c r="BZ32" i="31"/>
  <c r="BZ29" i="31"/>
  <c r="BZ22" i="31"/>
  <c r="BZ30" i="31"/>
  <c r="BZ20" i="31"/>
  <c r="BZ17" i="31"/>
  <c r="BZ18" i="31"/>
  <c r="O34" i="31"/>
  <c r="BH18" i="31"/>
  <c r="BN20" i="31"/>
  <c r="BN30" i="31"/>
  <c r="BN17" i="31"/>
  <c r="BN24" i="31"/>
  <c r="M26" i="30"/>
  <c r="BR16" i="30"/>
  <c r="M34" i="30"/>
  <c r="BF28" i="30"/>
  <c r="BF16" i="30"/>
  <c r="BB28" i="30"/>
  <c r="M10" i="30"/>
  <c r="BB16" i="30"/>
  <c r="BB18" i="30"/>
  <c r="BB32" i="30"/>
  <c r="BB30" i="30"/>
  <c r="BB20" i="30"/>
  <c r="BB17" i="30"/>
  <c r="BB24" i="30"/>
  <c r="BB22" i="30"/>
  <c r="BB29" i="30"/>
  <c r="BL16" i="30"/>
  <c r="BN13" i="30"/>
  <c r="BH16" i="30"/>
  <c r="BN16" i="30"/>
  <c r="BH28" i="30"/>
  <c r="BN28" i="30"/>
  <c r="BH13" i="30"/>
  <c r="BU13" i="30" s="1"/>
  <c r="BL28" i="30"/>
  <c r="BR26" i="29"/>
  <c r="M32" i="29"/>
  <c r="M24" i="29"/>
  <c r="BH26" i="29"/>
  <c r="BN26" i="29"/>
  <c r="M10" i="29"/>
  <c r="BF26" i="29"/>
  <c r="BB14" i="29"/>
  <c r="BF14" i="29"/>
  <c r="BB11" i="29"/>
  <c r="BB26" i="29"/>
  <c r="BH11" i="29"/>
  <c r="BH35" i="29" s="1"/>
  <c r="BL14" i="29"/>
  <c r="BN11" i="29"/>
  <c r="BN35" i="29" s="1"/>
  <c r="BH14" i="29"/>
  <c r="BN14" i="29"/>
  <c r="BL26" i="29"/>
  <c r="CG35" i="31" l="1"/>
  <c r="AO37" i="31" s="1"/>
  <c r="AO36" i="31" s="1"/>
  <c r="CM8" i="31" s="1"/>
  <c r="CG30" i="32"/>
  <c r="BU11" i="29"/>
  <c r="AI6" i="29" s="1"/>
  <c r="AI4" i="29" s="1"/>
  <c r="CC8" i="29" s="1"/>
  <c r="H66" i="32"/>
  <c r="BH29" i="32"/>
  <c r="BV32" i="28"/>
  <c r="BW34" i="28" s="1"/>
  <c r="BW30" i="28"/>
  <c r="BB35" i="29"/>
  <c r="BU33" i="29" s="1"/>
  <c r="BH37" i="30"/>
  <c r="BH38" i="30"/>
  <c r="BN37" i="30"/>
  <c r="BN42" i="30"/>
  <c r="BN38" i="30"/>
  <c r="BN48" i="30"/>
  <c r="BN40" i="30"/>
  <c r="BN46" i="30"/>
  <c r="BN44" i="30"/>
  <c r="F66" i="32"/>
  <c r="CI53" i="32"/>
  <c r="BW44" i="31"/>
  <c r="BN48" i="28"/>
  <c r="BN40" i="28"/>
  <c r="BN46" i="28"/>
  <c r="BN44" i="28"/>
  <c r="BN50" i="28"/>
  <c r="BN42" i="28"/>
  <c r="BO36" i="31"/>
  <c r="BI36" i="31"/>
  <c r="CO53" i="32"/>
  <c r="CD52" i="32"/>
  <c r="BZ52" i="32"/>
  <c r="CK53" i="32"/>
  <c r="BR52" i="32"/>
  <c r="BN52" i="32"/>
  <c r="BW38" i="31"/>
  <c r="BW48" i="31"/>
  <c r="BW42" i="31"/>
  <c r="BW46" i="31"/>
  <c r="BW40" i="31"/>
  <c r="BH40" i="29"/>
  <c r="BH36" i="29"/>
  <c r="BH42" i="29"/>
  <c r="BH46" i="29"/>
  <c r="BH38" i="29"/>
  <c r="BH44" i="29"/>
  <c r="BN44" i="29"/>
  <c r="BN36" i="29"/>
  <c r="BN42" i="29"/>
  <c r="BN40" i="29"/>
  <c r="BN46" i="29"/>
  <c r="BN38" i="29"/>
  <c r="BB40" i="29"/>
  <c r="BB36" i="29"/>
  <c r="BB42" i="29"/>
  <c r="BB46" i="29"/>
  <c r="BB38" i="29"/>
  <c r="BB44" i="29"/>
  <c r="BV42" i="28"/>
  <c r="BV40" i="28"/>
  <c r="BW38" i="28"/>
  <c r="BV44" i="28"/>
  <c r="BV46" i="28"/>
  <c r="BV48" i="28"/>
  <c r="BV50" i="28"/>
  <c r="BN39" i="28"/>
  <c r="BC29" i="30"/>
  <c r="BC32" i="30" s="1"/>
  <c r="BH42" i="30"/>
  <c r="BH46" i="30"/>
  <c r="BH44" i="30"/>
  <c r="BH48" i="30"/>
  <c r="BH40" i="30"/>
  <c r="BH52" i="32"/>
  <c r="BL52" i="32"/>
  <c r="CI33" i="32"/>
  <c r="BU36" i="32"/>
  <c r="BU34" i="32"/>
  <c r="BU38" i="32"/>
  <c r="AO29" i="31"/>
  <c r="AO28" i="31" s="1"/>
  <c r="CK8" i="31" s="1"/>
  <c r="AO17" i="31"/>
  <c r="AO16" i="31" s="1"/>
  <c r="CI8" i="31" s="1"/>
  <c r="CI46" i="32"/>
  <c r="F42" i="32"/>
  <c r="CO46" i="32"/>
  <c r="CO33" i="32"/>
  <c r="L42" i="32"/>
  <c r="CK46" i="32"/>
  <c r="CK33" i="32"/>
  <c r="H42" i="32"/>
  <c r="BZ32" i="32"/>
  <c r="L50" i="32"/>
  <c r="CD44" i="32"/>
  <c r="H50" i="32"/>
  <c r="F50" i="32"/>
  <c r="BW32" i="31"/>
  <c r="V32" i="31" s="1"/>
  <c r="BZ29" i="32"/>
  <c r="CD32" i="32"/>
  <c r="BZ44" i="32"/>
  <c r="BW18" i="28"/>
  <c r="BW30" i="31"/>
  <c r="AG30" i="31" s="1"/>
  <c r="V30" i="31" s="1"/>
  <c r="CA28" i="31"/>
  <c r="CA16" i="31"/>
  <c r="BW22" i="31"/>
  <c r="AG22" i="31" s="1"/>
  <c r="V22" i="31" s="1"/>
  <c r="BO28" i="31"/>
  <c r="BV22" i="28"/>
  <c r="BV20" i="28"/>
  <c r="BV26" i="28"/>
  <c r="BV24" i="28"/>
  <c r="BH44" i="32"/>
  <c r="BU45" i="32"/>
  <c r="BU46" i="32" s="1"/>
  <c r="BU53" i="32"/>
  <c r="BU54" i="32" s="1"/>
  <c r="R14" i="32"/>
  <c r="BH32" i="32"/>
  <c r="AI6" i="30"/>
  <c r="AI4" i="30" s="1"/>
  <c r="CC8" i="30" s="1"/>
  <c r="BN29" i="32"/>
  <c r="BN32" i="32"/>
  <c r="BO16" i="31"/>
  <c r="BW24" i="31"/>
  <c r="AG24" i="31" s="1"/>
  <c r="V24" i="31" s="1"/>
  <c r="BW20" i="31"/>
  <c r="AG20" i="31" s="1"/>
  <c r="V20" i="31" s="1"/>
  <c r="BW18" i="31"/>
  <c r="AG18" i="31" s="1"/>
  <c r="V18" i="31" s="1"/>
  <c r="BI16" i="31"/>
  <c r="CA36" i="31"/>
  <c r="BO29" i="31"/>
  <c r="BO30" i="31" s="1"/>
  <c r="CA29" i="31"/>
  <c r="CA32" i="31" s="1"/>
  <c r="BO37" i="31"/>
  <c r="BO17" i="31"/>
  <c r="BO18" i="31" s="1"/>
  <c r="V34" i="28"/>
  <c r="BR44" i="32"/>
  <c r="BL32" i="32"/>
  <c r="BL44" i="32"/>
  <c r="BR32" i="32"/>
  <c r="BN44" i="32"/>
  <c r="O14" i="32"/>
  <c r="BI17" i="31"/>
  <c r="CA17" i="31"/>
  <c r="BI37" i="31"/>
  <c r="CA37" i="31"/>
  <c r="BI29" i="31"/>
  <c r="BI30" i="31" s="1"/>
  <c r="BI28" i="31"/>
  <c r="BC16" i="30"/>
  <c r="BC36" i="30"/>
  <c r="BN32" i="30"/>
  <c r="BN30" i="30"/>
  <c r="BN20" i="30"/>
  <c r="BN17" i="30"/>
  <c r="BN18" i="30"/>
  <c r="BN24" i="30"/>
  <c r="BN29" i="30"/>
  <c r="BN22" i="30"/>
  <c r="BC28" i="30"/>
  <c r="BC17" i="30"/>
  <c r="BC18" i="30" s="1"/>
  <c r="BH29" i="30"/>
  <c r="AI29" i="30" s="1"/>
  <c r="BH18" i="30"/>
  <c r="BH32" i="30"/>
  <c r="BH30" i="30"/>
  <c r="BH20" i="30"/>
  <c r="BH24" i="30"/>
  <c r="BH17" i="30"/>
  <c r="BH22" i="30"/>
  <c r="BC37" i="30"/>
  <c r="BN16" i="29"/>
  <c r="BN27" i="29"/>
  <c r="BN22" i="29"/>
  <c r="BN30" i="29"/>
  <c r="BN15" i="29"/>
  <c r="BN28" i="29"/>
  <c r="BN20" i="29"/>
  <c r="BN18" i="29"/>
  <c r="BB16" i="29"/>
  <c r="BB27" i="29"/>
  <c r="BB22" i="29"/>
  <c r="BB30" i="29"/>
  <c r="BB15" i="29"/>
  <c r="BB28" i="29"/>
  <c r="BB18" i="29"/>
  <c r="BB20" i="29"/>
  <c r="BH27" i="29"/>
  <c r="BH16" i="29"/>
  <c r="BH15" i="29"/>
  <c r="BH22" i="29"/>
  <c r="BH30" i="29"/>
  <c r="BH28" i="29"/>
  <c r="BH20" i="29"/>
  <c r="BH18" i="29"/>
  <c r="CG29" i="32" l="1"/>
  <c r="AO6" i="32" s="1"/>
  <c r="AO4" i="32" s="1"/>
  <c r="CO8" i="32" s="1"/>
  <c r="BW32" i="28"/>
  <c r="AG32" i="28" s="1"/>
  <c r="V32" i="28" s="1"/>
  <c r="CG8" i="31"/>
  <c r="AC10" i="31" s="1"/>
  <c r="BH54" i="32"/>
  <c r="BC30" i="30"/>
  <c r="BD32" i="30" s="1"/>
  <c r="AI17" i="30"/>
  <c r="AI16" i="30" s="1"/>
  <c r="BW8" i="30" s="1"/>
  <c r="BZ48" i="32"/>
  <c r="BZ54" i="32"/>
  <c r="BZ58" i="32"/>
  <c r="BZ64" i="32"/>
  <c r="BZ56" i="32"/>
  <c r="BZ62" i="32"/>
  <c r="BZ53" i="32"/>
  <c r="BZ60" i="32"/>
  <c r="BN40" i="32"/>
  <c r="BN62" i="32"/>
  <c r="BN54" i="32"/>
  <c r="BN53" i="32"/>
  <c r="BN58" i="32"/>
  <c r="BN64" i="32"/>
  <c r="BN56" i="32"/>
  <c r="BN60" i="32"/>
  <c r="CA38" i="31"/>
  <c r="X38" i="31" s="1"/>
  <c r="CA44" i="31"/>
  <c r="X44" i="31" s="1"/>
  <c r="CA48" i="31"/>
  <c r="X48" i="31" s="1"/>
  <c r="CA46" i="31"/>
  <c r="X46" i="31" s="1"/>
  <c r="CA42" i="31"/>
  <c r="X42" i="31" s="1"/>
  <c r="CA40" i="31"/>
  <c r="X40" i="31" s="1"/>
  <c r="BO46" i="31"/>
  <c r="T46" i="31" s="1"/>
  <c r="BO40" i="31"/>
  <c r="BO44" i="31"/>
  <c r="T44" i="31" s="1"/>
  <c r="BO38" i="31"/>
  <c r="BO42" i="31"/>
  <c r="T42" i="31" s="1"/>
  <c r="BO48" i="31"/>
  <c r="T48" i="31" s="1"/>
  <c r="BI44" i="31"/>
  <c r="BI38" i="31"/>
  <c r="BI42" i="31"/>
  <c r="BI46" i="31"/>
  <c r="BI40" i="31"/>
  <c r="BI48" i="31"/>
  <c r="R48" i="31" s="1"/>
  <c r="AI35" i="29"/>
  <c r="AI34" i="29" s="1"/>
  <c r="CA8" i="29" s="1"/>
  <c r="BW48" i="28"/>
  <c r="BW44" i="28"/>
  <c r="BW50" i="28"/>
  <c r="BW40" i="28"/>
  <c r="BW46" i="28"/>
  <c r="BW42" i="28"/>
  <c r="BC40" i="30"/>
  <c r="BC46" i="30"/>
  <c r="BC48" i="30"/>
  <c r="BC42" i="30"/>
  <c r="BC44" i="30"/>
  <c r="BC38" i="30"/>
  <c r="BU60" i="32"/>
  <c r="V60" i="32" s="1"/>
  <c r="BU58" i="32"/>
  <c r="V58" i="32" s="1"/>
  <c r="BU64" i="32"/>
  <c r="V64" i="32" s="1"/>
  <c r="BU56" i="32"/>
  <c r="V56" i="32" s="1"/>
  <c r="BU62" i="32"/>
  <c r="V62" i="32" s="1"/>
  <c r="BH62" i="32"/>
  <c r="BH60" i="32"/>
  <c r="BH53" i="32"/>
  <c r="CG51" i="32" s="1"/>
  <c r="BH58" i="32"/>
  <c r="BH56" i="32"/>
  <c r="BH64" i="32"/>
  <c r="BW24" i="28"/>
  <c r="AG24" i="28" s="1"/>
  <c r="V24" i="28" s="1"/>
  <c r="BV40" i="32"/>
  <c r="BV38" i="32"/>
  <c r="BW32" i="32"/>
  <c r="BV34" i="32"/>
  <c r="BV36" i="32"/>
  <c r="AI27" i="29"/>
  <c r="AI26" i="29" s="1"/>
  <c r="BY8" i="29" s="1"/>
  <c r="AI15" i="29"/>
  <c r="AI14" i="29" s="1"/>
  <c r="BW8" i="29" s="1"/>
  <c r="BZ38" i="32"/>
  <c r="BZ45" i="32"/>
  <c r="AI37" i="30"/>
  <c r="AI36" i="30" s="1"/>
  <c r="CA8" i="30" s="1"/>
  <c r="BZ40" i="32"/>
  <c r="BZ36" i="32"/>
  <c r="BH34" i="32"/>
  <c r="BZ46" i="32"/>
  <c r="BZ34" i="32"/>
  <c r="BZ33" i="32"/>
  <c r="O42" i="32"/>
  <c r="O50" i="32"/>
  <c r="BU52" i="32"/>
  <c r="BU44" i="32"/>
  <c r="BW22" i="28"/>
  <c r="AG22" i="28" s="1"/>
  <c r="V22" i="28" s="1"/>
  <c r="BO20" i="31"/>
  <c r="BW26" i="28"/>
  <c r="AG26" i="28" s="1"/>
  <c r="V26" i="28" s="1"/>
  <c r="BW20" i="28"/>
  <c r="AG20" i="28" s="1"/>
  <c r="V20" i="28" s="1"/>
  <c r="BU48" i="32"/>
  <c r="BV48" i="32" s="1"/>
  <c r="AI28" i="30"/>
  <c r="BY8" i="30" s="1"/>
  <c r="BI16" i="30"/>
  <c r="BO36" i="30"/>
  <c r="BI28" i="30"/>
  <c r="BO27" i="29"/>
  <c r="BO30" i="29" s="1"/>
  <c r="BO26" i="29"/>
  <c r="BN38" i="32"/>
  <c r="BN48" i="32"/>
  <c r="BN36" i="32"/>
  <c r="BN46" i="32"/>
  <c r="BN34" i="32"/>
  <c r="BN33" i="32"/>
  <c r="BN45" i="32"/>
  <c r="BH46" i="32"/>
  <c r="BO32" i="31"/>
  <c r="BP32" i="31" s="1"/>
  <c r="CA30" i="31"/>
  <c r="CC28" i="31" s="1"/>
  <c r="BO22" i="31"/>
  <c r="BO24" i="31"/>
  <c r="BH45" i="32"/>
  <c r="BH36" i="32"/>
  <c r="BH33" i="32"/>
  <c r="BH40" i="32"/>
  <c r="BH38" i="32"/>
  <c r="BH48" i="32"/>
  <c r="BI32" i="31"/>
  <c r="CA22" i="31"/>
  <c r="CA20" i="31"/>
  <c r="CA18" i="31"/>
  <c r="CA24" i="31"/>
  <c r="BI22" i="31"/>
  <c r="BI20" i="31"/>
  <c r="BI18" i="31"/>
  <c r="BI24" i="31"/>
  <c r="BO16" i="30"/>
  <c r="BO28" i="30"/>
  <c r="BC24" i="30"/>
  <c r="BC22" i="30"/>
  <c r="BC20" i="30"/>
  <c r="BI37" i="30"/>
  <c r="BI38" i="30" s="1"/>
  <c r="BI17" i="30"/>
  <c r="BI36" i="30"/>
  <c r="BO17" i="30"/>
  <c r="BO37" i="30"/>
  <c r="BO38" i="30" s="1"/>
  <c r="BI29" i="30"/>
  <c r="BO29" i="30"/>
  <c r="BI14" i="29"/>
  <c r="BO14" i="29"/>
  <c r="BC14" i="29"/>
  <c r="BC34" i="29"/>
  <c r="BC35" i="29"/>
  <c r="BC15" i="29"/>
  <c r="BO34" i="29"/>
  <c r="BI27" i="29"/>
  <c r="BI26" i="29"/>
  <c r="BO35" i="29"/>
  <c r="BC26" i="29"/>
  <c r="BC27" i="29"/>
  <c r="BO15" i="29"/>
  <c r="BI35" i="29"/>
  <c r="BI15" i="29"/>
  <c r="BI34" i="29"/>
  <c r="BU8" i="30" l="1"/>
  <c r="Y10" i="30" s="1"/>
  <c r="BU8" i="29"/>
  <c r="Y8" i="29" s="1"/>
  <c r="BE28" i="30"/>
  <c r="BD30" i="30"/>
  <c r="BE30" i="30" s="1"/>
  <c r="Y30" i="30" s="1"/>
  <c r="BI54" i="32"/>
  <c r="Z48" i="31"/>
  <c r="AK48" i="31"/>
  <c r="R46" i="31"/>
  <c r="Z46" i="31" s="1"/>
  <c r="AK46" i="31"/>
  <c r="R44" i="31"/>
  <c r="Z44" i="31" s="1"/>
  <c r="AK44" i="31"/>
  <c r="R42" i="31"/>
  <c r="Z42" i="31" s="1"/>
  <c r="AK42" i="31"/>
  <c r="CB46" i="31"/>
  <c r="BP40" i="31"/>
  <c r="BJ46" i="31"/>
  <c r="R40" i="31"/>
  <c r="BV54" i="32"/>
  <c r="CA45" i="32"/>
  <c r="CA48" i="32" s="1"/>
  <c r="BW44" i="32"/>
  <c r="AO53" i="32"/>
  <c r="AO52" i="32" s="1"/>
  <c r="CM8" i="32" s="1"/>
  <c r="BO58" i="32"/>
  <c r="T58" i="32" s="1"/>
  <c r="BO60" i="32"/>
  <c r="T60" i="32" s="1"/>
  <c r="BO54" i="32"/>
  <c r="BO62" i="32"/>
  <c r="T62" i="32" s="1"/>
  <c r="BO64" i="32"/>
  <c r="BO56" i="32"/>
  <c r="CB48" i="31"/>
  <c r="CB40" i="31"/>
  <c r="CB44" i="31"/>
  <c r="CB42" i="31"/>
  <c r="BJ42" i="31"/>
  <c r="BJ48" i="31"/>
  <c r="BJ38" i="31"/>
  <c r="CB38" i="31"/>
  <c r="CC36" i="31"/>
  <c r="BQ36" i="31"/>
  <c r="BP38" i="31"/>
  <c r="BP44" i="31"/>
  <c r="BP48" i="31"/>
  <c r="BP42" i="31"/>
  <c r="BP46" i="31"/>
  <c r="BJ40" i="31"/>
  <c r="BJ44" i="31"/>
  <c r="BI46" i="29"/>
  <c r="R46" i="29" s="1"/>
  <c r="BI40" i="29"/>
  <c r="R40" i="29" s="1"/>
  <c r="BI44" i="29"/>
  <c r="R44" i="29" s="1"/>
  <c r="BI42" i="29"/>
  <c r="R42" i="29" s="1"/>
  <c r="BI36" i="29"/>
  <c r="R36" i="29" s="1"/>
  <c r="BI38" i="29"/>
  <c r="R38" i="29" s="1"/>
  <c r="BO44" i="29"/>
  <c r="T44" i="29" s="1"/>
  <c r="BO40" i="29"/>
  <c r="T40" i="29" s="1"/>
  <c r="BO46" i="29"/>
  <c r="T46" i="29" s="1"/>
  <c r="BO36" i="29"/>
  <c r="T36" i="29" s="1"/>
  <c r="BO42" i="29"/>
  <c r="T42" i="29" s="1"/>
  <c r="BO38" i="29"/>
  <c r="T38" i="29" s="1"/>
  <c r="BC46" i="29"/>
  <c r="P46" i="29" s="1"/>
  <c r="BC42" i="29"/>
  <c r="P42" i="29" s="1"/>
  <c r="BC36" i="29"/>
  <c r="BC44" i="29"/>
  <c r="P44" i="29" s="1"/>
  <c r="BC38" i="29"/>
  <c r="BC40" i="29"/>
  <c r="P40" i="29" s="1"/>
  <c r="BD38" i="30"/>
  <c r="BD42" i="30"/>
  <c r="BE36" i="30"/>
  <c r="BD48" i="30"/>
  <c r="BD46" i="30"/>
  <c r="BD44" i="30"/>
  <c r="BD40" i="30"/>
  <c r="BK36" i="31"/>
  <c r="BO48" i="30"/>
  <c r="BO44" i="30"/>
  <c r="BO40" i="30"/>
  <c r="BO46" i="30"/>
  <c r="BO42" i="30"/>
  <c r="BI48" i="30"/>
  <c r="BI40" i="30"/>
  <c r="BI44" i="30"/>
  <c r="BI46" i="30"/>
  <c r="BI42" i="30"/>
  <c r="BI44" i="32"/>
  <c r="BI32" i="32"/>
  <c r="BI52" i="32"/>
  <c r="BW52" i="32"/>
  <c r="BV58" i="32"/>
  <c r="BV62" i="32"/>
  <c r="BV60" i="32"/>
  <c r="BV56" i="32"/>
  <c r="BV64" i="32"/>
  <c r="BI62" i="32"/>
  <c r="R62" i="32" s="1"/>
  <c r="BI60" i="32"/>
  <c r="R60" i="32" s="1"/>
  <c r="BI58" i="32"/>
  <c r="R58" i="32" s="1"/>
  <c r="BI64" i="32"/>
  <c r="R64" i="32" s="1"/>
  <c r="BI56" i="32"/>
  <c r="AO45" i="32"/>
  <c r="AO44" i="32" s="1"/>
  <c r="CK8" i="32" s="1"/>
  <c r="BW36" i="32"/>
  <c r="AG36" i="32" s="1"/>
  <c r="V36" i="32" s="1"/>
  <c r="BW38" i="32"/>
  <c r="AG38" i="32" s="1"/>
  <c r="BW34" i="32"/>
  <c r="AG34" i="32" s="1"/>
  <c r="V34" i="32" s="1"/>
  <c r="BW40" i="32"/>
  <c r="AG40" i="32" s="1"/>
  <c r="AO33" i="32"/>
  <c r="AO32" i="32" s="1"/>
  <c r="CI8" i="32" s="1"/>
  <c r="CA44" i="32"/>
  <c r="CA32" i="32"/>
  <c r="CA53" i="32"/>
  <c r="CA52" i="32"/>
  <c r="BQ28" i="31"/>
  <c r="BP30" i="31"/>
  <c r="BQ32" i="31" s="1"/>
  <c r="T32" i="31" s="1"/>
  <c r="CA33" i="32"/>
  <c r="CA36" i="32" s="1"/>
  <c r="BO28" i="29"/>
  <c r="BP28" i="29" s="1"/>
  <c r="BV46" i="32"/>
  <c r="CB32" i="31"/>
  <c r="BP20" i="31"/>
  <c r="CB30" i="31"/>
  <c r="BO52" i="32"/>
  <c r="BO45" i="32"/>
  <c r="BO46" i="32" s="1"/>
  <c r="BO44" i="32"/>
  <c r="BO33" i="32"/>
  <c r="BO32" i="32"/>
  <c r="BO53" i="32"/>
  <c r="BI33" i="32"/>
  <c r="BP18" i="31"/>
  <c r="BQ16" i="31"/>
  <c r="BP22" i="31"/>
  <c r="BP24" i="31"/>
  <c r="CB20" i="31"/>
  <c r="CB22" i="31"/>
  <c r="CB24" i="31"/>
  <c r="BI53" i="32"/>
  <c r="BI45" i="32"/>
  <c r="BE32" i="30"/>
  <c r="BJ18" i="31"/>
  <c r="BK16" i="31"/>
  <c r="BJ20" i="31"/>
  <c r="BJ22" i="31"/>
  <c r="BJ30" i="31"/>
  <c r="BK28" i="31"/>
  <c r="BJ24" i="31"/>
  <c r="CB18" i="31"/>
  <c r="CC16" i="31"/>
  <c r="BJ32" i="31"/>
  <c r="BD20" i="30"/>
  <c r="BD22" i="30"/>
  <c r="BD24" i="30"/>
  <c r="BO24" i="30"/>
  <c r="BO22" i="30"/>
  <c r="BO18" i="30"/>
  <c r="BO20" i="30"/>
  <c r="BE16" i="30"/>
  <c r="BD18" i="30"/>
  <c r="BO32" i="30"/>
  <c r="BO30" i="30"/>
  <c r="BI24" i="30"/>
  <c r="BI18" i="30"/>
  <c r="BI22" i="30"/>
  <c r="BI20" i="30"/>
  <c r="BI32" i="30"/>
  <c r="BI30" i="30"/>
  <c r="BC30" i="29"/>
  <c r="BC28" i="29"/>
  <c r="BI30" i="29"/>
  <c r="BI28" i="29"/>
  <c r="BI22" i="29"/>
  <c r="BI20" i="29"/>
  <c r="BI18" i="29"/>
  <c r="BI16" i="29"/>
  <c r="BC22" i="29"/>
  <c r="BC20" i="29"/>
  <c r="BC18" i="29"/>
  <c r="BC16" i="29"/>
  <c r="BO22" i="29"/>
  <c r="BO20" i="29"/>
  <c r="BO18" i="29"/>
  <c r="BO16" i="29"/>
  <c r="CG8" i="32" l="1"/>
  <c r="AC26" i="32" s="1"/>
  <c r="V46" i="29"/>
  <c r="BW60" i="32"/>
  <c r="BP62" i="32"/>
  <c r="CA46" i="32"/>
  <c r="CC44" i="32" s="1"/>
  <c r="BQ44" i="31"/>
  <c r="BJ42" i="29"/>
  <c r="AE46" i="29"/>
  <c r="CC44" i="31"/>
  <c r="BQ38" i="31"/>
  <c r="AE38" i="31" s="1"/>
  <c r="T38" i="31" s="1"/>
  <c r="BQ48" i="31"/>
  <c r="BQ46" i="31"/>
  <c r="BQ42" i="31"/>
  <c r="BQ40" i="31"/>
  <c r="AE40" i="31" s="1"/>
  <c r="BP38" i="30"/>
  <c r="BW62" i="32"/>
  <c r="BW56" i="32"/>
  <c r="BW64" i="32"/>
  <c r="BW58" i="32"/>
  <c r="BW54" i="32"/>
  <c r="AG54" i="32" s="1"/>
  <c r="V54" i="32" s="1"/>
  <c r="BJ54" i="32"/>
  <c r="CA54" i="32"/>
  <c r="AI54" i="32" s="1"/>
  <c r="X54" i="32" s="1"/>
  <c r="CA60" i="32"/>
  <c r="AI60" i="32" s="1"/>
  <c r="CA56" i="32"/>
  <c r="AI56" i="32" s="1"/>
  <c r="X56" i="32" s="1"/>
  <c r="CA62" i="32"/>
  <c r="AI62" i="32" s="1"/>
  <c r="CA58" i="32"/>
  <c r="AI58" i="32" s="1"/>
  <c r="X58" i="32" s="1"/>
  <c r="Z58" i="32" s="1"/>
  <c r="CA64" i="32"/>
  <c r="AI64" i="32" s="1"/>
  <c r="X64" i="32" s="1"/>
  <c r="BO36" i="32"/>
  <c r="BO34" i="32"/>
  <c r="BP56" i="32"/>
  <c r="BP60" i="32"/>
  <c r="BP54" i="32"/>
  <c r="BQ52" i="32"/>
  <c r="BP64" i="32"/>
  <c r="BP58" i="32"/>
  <c r="BK38" i="31"/>
  <c r="AC38" i="31" s="1"/>
  <c r="AK38" i="31" s="1"/>
  <c r="CC40" i="31"/>
  <c r="CC38" i="31"/>
  <c r="CC48" i="31"/>
  <c r="CC42" i="31"/>
  <c r="CC46" i="31"/>
  <c r="BK44" i="31"/>
  <c r="BK48" i="31"/>
  <c r="BK40" i="31"/>
  <c r="BK42" i="31"/>
  <c r="R38" i="31"/>
  <c r="BK46" i="31"/>
  <c r="BJ38" i="30"/>
  <c r="BJ44" i="30"/>
  <c r="BD44" i="29"/>
  <c r="BJ44" i="29"/>
  <c r="BJ38" i="29"/>
  <c r="BD40" i="29"/>
  <c r="BD42" i="29"/>
  <c r="BD38" i="29"/>
  <c r="BD46" i="29"/>
  <c r="BJ40" i="29"/>
  <c r="BJ36" i="29"/>
  <c r="BK34" i="29"/>
  <c r="BJ46" i="29"/>
  <c r="BQ34" i="29"/>
  <c r="BP36" i="29"/>
  <c r="BP46" i="29"/>
  <c r="BP38" i="29"/>
  <c r="BP40" i="29"/>
  <c r="BP42" i="29"/>
  <c r="BP44" i="29"/>
  <c r="BE34" i="29"/>
  <c r="BD36" i="29"/>
  <c r="BE40" i="30"/>
  <c r="Y40" i="30" s="1"/>
  <c r="P40" i="30" s="1"/>
  <c r="BE44" i="30"/>
  <c r="Y44" i="30" s="1"/>
  <c r="P44" i="30" s="1"/>
  <c r="BE42" i="30"/>
  <c r="Y42" i="30" s="1"/>
  <c r="P42" i="30" s="1"/>
  <c r="BE46" i="30"/>
  <c r="Y46" i="30" s="1"/>
  <c r="P46" i="30" s="1"/>
  <c r="BE48" i="30"/>
  <c r="Y48" i="30" s="1"/>
  <c r="BE38" i="30"/>
  <c r="Y38" i="30" s="1"/>
  <c r="P38" i="30" s="1"/>
  <c r="BP30" i="29"/>
  <c r="BQ36" i="30"/>
  <c r="BP48" i="30"/>
  <c r="BJ42" i="30"/>
  <c r="BJ40" i="30"/>
  <c r="BP46" i="30"/>
  <c r="BP44" i="30"/>
  <c r="BP42" i="30"/>
  <c r="BK36" i="30"/>
  <c r="BJ46" i="30"/>
  <c r="BJ48" i="30"/>
  <c r="BP40" i="30"/>
  <c r="BJ56" i="32"/>
  <c r="BJ62" i="32"/>
  <c r="BI46" i="32"/>
  <c r="BI36" i="32"/>
  <c r="BI34" i="32"/>
  <c r="BJ64" i="32"/>
  <c r="BJ58" i="32"/>
  <c r="BJ60" i="32"/>
  <c r="BK52" i="32"/>
  <c r="V40" i="32"/>
  <c r="V38" i="32"/>
  <c r="CA38" i="32"/>
  <c r="CA34" i="32"/>
  <c r="CA40" i="32"/>
  <c r="BQ30" i="31"/>
  <c r="AE30" i="31" s="1"/>
  <c r="T30" i="31" s="1"/>
  <c r="BQ26" i="29"/>
  <c r="BQ28" i="29" s="1"/>
  <c r="AC28" i="29" s="1"/>
  <c r="CB46" i="32"/>
  <c r="BW46" i="32"/>
  <c r="AG46" i="32" s="1"/>
  <c r="V46" i="32" s="1"/>
  <c r="BW48" i="32"/>
  <c r="V48" i="32" s="1"/>
  <c r="BK32" i="31"/>
  <c r="AC32" i="31" s="1"/>
  <c r="R32" i="31" s="1"/>
  <c r="CC32" i="31"/>
  <c r="X32" i="31" s="1"/>
  <c r="CC30" i="31"/>
  <c r="AI30" i="31" s="1"/>
  <c r="X30" i="31" s="1"/>
  <c r="BK30" i="31"/>
  <c r="AC30" i="31" s="1"/>
  <c r="CC20" i="31"/>
  <c r="AI20" i="31" s="1"/>
  <c r="X20" i="31" s="1"/>
  <c r="CC18" i="31"/>
  <c r="AI18" i="31" s="1"/>
  <c r="X18" i="31" s="1"/>
  <c r="CC24" i="31"/>
  <c r="AI24" i="31" s="1"/>
  <c r="X24" i="31" s="1"/>
  <c r="CC22" i="31"/>
  <c r="AI22" i="31" s="1"/>
  <c r="X22" i="31" s="1"/>
  <c r="V42" i="29"/>
  <c r="AE42" i="29"/>
  <c r="V40" i="29"/>
  <c r="AE40" i="29"/>
  <c r="AE44" i="29"/>
  <c r="V44" i="29"/>
  <c r="BO48" i="32"/>
  <c r="BP48" i="32" s="1"/>
  <c r="BO40" i="32"/>
  <c r="BE24" i="30"/>
  <c r="Y24" i="30" s="1"/>
  <c r="P24" i="30" s="1"/>
  <c r="BJ22" i="29"/>
  <c r="BD22" i="29"/>
  <c r="BP22" i="29"/>
  <c r="BI38" i="32"/>
  <c r="BO38" i="32"/>
  <c r="BI40" i="32"/>
  <c r="BQ24" i="31"/>
  <c r="AE24" i="31" s="1"/>
  <c r="T24" i="31" s="1"/>
  <c r="BQ20" i="31"/>
  <c r="AE20" i="31" s="1"/>
  <c r="T20" i="31" s="1"/>
  <c r="BQ18" i="31"/>
  <c r="AE18" i="31" s="1"/>
  <c r="T18" i="31" s="1"/>
  <c r="BQ22" i="31"/>
  <c r="AE22" i="31" s="1"/>
  <c r="T22" i="31" s="1"/>
  <c r="BK18" i="31"/>
  <c r="AC18" i="31" s="1"/>
  <c r="BK22" i="31"/>
  <c r="AC22" i="31" s="1"/>
  <c r="BK24" i="31"/>
  <c r="AC24" i="31" s="1"/>
  <c r="BK20" i="31"/>
  <c r="AC20" i="31" s="1"/>
  <c r="P30" i="30"/>
  <c r="BI48" i="32"/>
  <c r="P32" i="30"/>
  <c r="BE22" i="30"/>
  <c r="Y22" i="30" s="1"/>
  <c r="BE18" i="30"/>
  <c r="Y18" i="30" s="1"/>
  <c r="BE20" i="30"/>
  <c r="Y20" i="30" s="1"/>
  <c r="BP22" i="30"/>
  <c r="BP24" i="30"/>
  <c r="BP20" i="30"/>
  <c r="BJ20" i="30"/>
  <c r="BJ32" i="30"/>
  <c r="BP30" i="30"/>
  <c r="BQ28" i="30"/>
  <c r="BJ22" i="30"/>
  <c r="BP32" i="30"/>
  <c r="BP18" i="30"/>
  <c r="BQ16" i="30"/>
  <c r="BJ30" i="30"/>
  <c r="BK28" i="30"/>
  <c r="BK16" i="30"/>
  <c r="BJ18" i="30"/>
  <c r="BJ24" i="30"/>
  <c r="BJ30" i="29"/>
  <c r="BJ18" i="29"/>
  <c r="BD18" i="29"/>
  <c r="BD30" i="29"/>
  <c r="BP18" i="29"/>
  <c r="BP20" i="29"/>
  <c r="BD20" i="29"/>
  <c r="BJ20" i="29"/>
  <c r="BJ28" i="29"/>
  <c r="BK26" i="29"/>
  <c r="BP16" i="29"/>
  <c r="BQ14" i="29"/>
  <c r="BD16" i="29"/>
  <c r="BE14" i="29"/>
  <c r="BJ16" i="29"/>
  <c r="BK14" i="29"/>
  <c r="BE26" i="29"/>
  <c r="BD28" i="29"/>
  <c r="T40" i="31" l="1"/>
  <c r="Z40" i="31" s="1"/>
  <c r="AK40" i="31"/>
  <c r="Z38" i="31"/>
  <c r="P48" i="30"/>
  <c r="AK58" i="32"/>
  <c r="CB48" i="32"/>
  <c r="X62" i="32"/>
  <c r="Z62" i="32" s="1"/>
  <c r="AK62" i="32"/>
  <c r="X60" i="32"/>
  <c r="Z60" i="32" s="1"/>
  <c r="AK60" i="32"/>
  <c r="CB62" i="32"/>
  <c r="BQ44" i="30"/>
  <c r="AC44" i="30" s="1"/>
  <c r="T44" i="30" s="1"/>
  <c r="BQ30" i="29"/>
  <c r="T30" i="29" s="1"/>
  <c r="CB64" i="32"/>
  <c r="BQ44" i="32"/>
  <c r="BQ58" i="32"/>
  <c r="BQ48" i="30"/>
  <c r="AC48" i="30" s="1"/>
  <c r="T48" i="30" s="1"/>
  <c r="BQ46" i="30"/>
  <c r="AC46" i="30" s="1"/>
  <c r="T46" i="30" s="1"/>
  <c r="BQ40" i="30"/>
  <c r="AC40" i="30" s="1"/>
  <c r="T40" i="30" s="1"/>
  <c r="BQ42" i="30"/>
  <c r="AC42" i="30" s="1"/>
  <c r="T42" i="30" s="1"/>
  <c r="BQ38" i="30"/>
  <c r="AC38" i="30" s="1"/>
  <c r="T38" i="30" s="1"/>
  <c r="CB60" i="32"/>
  <c r="CB58" i="32"/>
  <c r="CB56" i="32"/>
  <c r="BQ60" i="32"/>
  <c r="BQ64" i="32"/>
  <c r="AE64" i="32" s="1"/>
  <c r="T64" i="32" s="1"/>
  <c r="Z64" i="32" s="1"/>
  <c r="BQ56" i="32"/>
  <c r="AE56" i="32" s="1"/>
  <c r="T56" i="32" s="1"/>
  <c r="BQ54" i="32"/>
  <c r="AE54" i="32" s="1"/>
  <c r="T54" i="32" s="1"/>
  <c r="BQ62" i="32"/>
  <c r="BK54" i="32"/>
  <c r="AC54" i="32" s="1"/>
  <c r="R54" i="32" s="1"/>
  <c r="CB54" i="32"/>
  <c r="CC52" i="32"/>
  <c r="BK48" i="30"/>
  <c r="AA48" i="30" s="1"/>
  <c r="R48" i="30" s="1"/>
  <c r="BK40" i="30"/>
  <c r="AA40" i="30" s="1"/>
  <c r="R40" i="30" s="1"/>
  <c r="BK44" i="30"/>
  <c r="AA44" i="30" s="1"/>
  <c r="R44" i="30" s="1"/>
  <c r="BK46" i="30"/>
  <c r="AA46" i="30" s="1"/>
  <c r="R46" i="30" s="1"/>
  <c r="BK42" i="30"/>
  <c r="AA42" i="30" s="1"/>
  <c r="R42" i="30" s="1"/>
  <c r="BK38" i="30"/>
  <c r="AA38" i="30" s="1"/>
  <c r="R38" i="30" s="1"/>
  <c r="BQ42" i="29"/>
  <c r="BK40" i="29"/>
  <c r="BE38" i="29"/>
  <c r="Y38" i="29" s="1"/>
  <c r="BQ36" i="29"/>
  <c r="BQ40" i="29"/>
  <c r="BQ38" i="29"/>
  <c r="BQ44" i="29"/>
  <c r="BQ46" i="29"/>
  <c r="BK38" i="29"/>
  <c r="BK44" i="29"/>
  <c r="BK46" i="29"/>
  <c r="BK36" i="29"/>
  <c r="BK42" i="29"/>
  <c r="BE36" i="29"/>
  <c r="Y36" i="29" s="1"/>
  <c r="BE40" i="29"/>
  <c r="BE42" i="29"/>
  <c r="BE46" i="29"/>
  <c r="BE44" i="29"/>
  <c r="BK64" i="32"/>
  <c r="BK62" i="32"/>
  <c r="BK60" i="32"/>
  <c r="BK56" i="32"/>
  <c r="AC56" i="32" s="1"/>
  <c r="R56" i="32" s="1"/>
  <c r="Z56" i="32" s="1"/>
  <c r="BK58" i="32"/>
  <c r="BJ46" i="32"/>
  <c r="CC48" i="32"/>
  <c r="AI48" i="32" s="1"/>
  <c r="X48" i="32" s="1"/>
  <c r="CC32" i="32"/>
  <c r="CB38" i="32"/>
  <c r="CB40" i="32"/>
  <c r="CB34" i="32"/>
  <c r="CB36" i="32"/>
  <c r="BE28" i="29"/>
  <c r="Y28" i="29" s="1"/>
  <c r="P28" i="29" s="1"/>
  <c r="CC46" i="32"/>
  <c r="AI46" i="32" s="1"/>
  <c r="X46" i="32" s="1"/>
  <c r="BP46" i="32"/>
  <c r="BQ32" i="32"/>
  <c r="BP34" i="32"/>
  <c r="AK32" i="31"/>
  <c r="Z32" i="31"/>
  <c r="R30" i="31"/>
  <c r="Z30" i="31" s="1"/>
  <c r="AK30" i="31"/>
  <c r="R24" i="31"/>
  <c r="Z24" i="31" s="1"/>
  <c r="AK24" i="31"/>
  <c r="AK22" i="31"/>
  <c r="R22" i="31"/>
  <c r="Z22" i="31" s="1"/>
  <c r="BP38" i="32"/>
  <c r="BP36" i="32"/>
  <c r="BP40" i="32"/>
  <c r="BJ38" i="32"/>
  <c r="BK30" i="30"/>
  <c r="BQ32" i="30"/>
  <c r="AC32" i="30" s="1"/>
  <c r="BQ30" i="30"/>
  <c r="BK32" i="30"/>
  <c r="AA32" i="30" s="1"/>
  <c r="R32" i="30" s="1"/>
  <c r="P22" i="30"/>
  <c r="BQ18" i="30"/>
  <c r="AC18" i="30" s="1"/>
  <c r="T18" i="30" s="1"/>
  <c r="BK18" i="30"/>
  <c r="AA18" i="30" s="1"/>
  <c r="R18" i="30" s="1"/>
  <c r="BQ22" i="30"/>
  <c r="AC22" i="30" s="1"/>
  <c r="T22" i="30" s="1"/>
  <c r="BQ24" i="30"/>
  <c r="AC24" i="30" s="1"/>
  <c r="BQ20" i="30"/>
  <c r="AC20" i="30" s="1"/>
  <c r="T20" i="30" s="1"/>
  <c r="BK24" i="30"/>
  <c r="AA24" i="30" s="1"/>
  <c r="R24" i="30" s="1"/>
  <c r="BK22" i="30"/>
  <c r="AA22" i="30" s="1"/>
  <c r="R22" i="30" s="1"/>
  <c r="BK20" i="30"/>
  <c r="AA20" i="30" s="1"/>
  <c r="R20" i="30" s="1"/>
  <c r="BE30" i="29"/>
  <c r="Y30" i="29" s="1"/>
  <c r="BK28" i="29"/>
  <c r="AA28" i="29" s="1"/>
  <c r="R28" i="29" s="1"/>
  <c r="BK30" i="29"/>
  <c r="R30" i="29" s="1"/>
  <c r="T28" i="29"/>
  <c r="BQ16" i="29"/>
  <c r="AC16" i="29" s="1"/>
  <c r="T16" i="29" s="1"/>
  <c r="BK16" i="29"/>
  <c r="AA16" i="29" s="1"/>
  <c r="R16" i="29" s="1"/>
  <c r="BK20" i="29"/>
  <c r="AA20" i="29" s="1"/>
  <c r="R20" i="29" s="1"/>
  <c r="BQ20" i="29"/>
  <c r="AC20" i="29" s="1"/>
  <c r="BQ22" i="29"/>
  <c r="AC22" i="29" s="1"/>
  <c r="BQ18" i="29"/>
  <c r="AC18" i="29" s="1"/>
  <c r="T18" i="29" s="1"/>
  <c r="BK18" i="29"/>
  <c r="AA18" i="29" s="1"/>
  <c r="R18" i="29" s="1"/>
  <c r="BK22" i="29"/>
  <c r="AA22" i="29" s="1"/>
  <c r="R22" i="29" s="1"/>
  <c r="BE16" i="29"/>
  <c r="Y16" i="29" s="1"/>
  <c r="P16" i="29" s="1"/>
  <c r="BE20" i="29"/>
  <c r="Y20" i="29" s="1"/>
  <c r="P20" i="29" s="1"/>
  <c r="BE18" i="29"/>
  <c r="Y18" i="29" s="1"/>
  <c r="BE22" i="29"/>
  <c r="Y22" i="29" s="1"/>
  <c r="P22" i="29" s="1"/>
  <c r="BJ34" i="32"/>
  <c r="BJ40" i="32"/>
  <c r="BJ36" i="32"/>
  <c r="BK32" i="32"/>
  <c r="R20" i="31"/>
  <c r="Z20" i="31" s="1"/>
  <c r="AK20" i="31"/>
  <c r="AK18" i="31"/>
  <c r="R18" i="31"/>
  <c r="Z18" i="31" s="1"/>
  <c r="BK44" i="32"/>
  <c r="BJ48" i="32"/>
  <c r="P18" i="30"/>
  <c r="P20" i="30"/>
  <c r="O50" i="28"/>
  <c r="O48" i="28"/>
  <c r="O46" i="28"/>
  <c r="O44" i="28"/>
  <c r="O42" i="28"/>
  <c r="O40" i="28"/>
  <c r="Z36" i="28"/>
  <c r="H36" i="28"/>
  <c r="F36" i="28"/>
  <c r="O34" i="28"/>
  <c r="O32" i="28"/>
  <c r="BZ30" i="28"/>
  <c r="Z28" i="28"/>
  <c r="L28" i="28"/>
  <c r="H28" i="28"/>
  <c r="F28" i="28"/>
  <c r="O26" i="28"/>
  <c r="O24" i="28"/>
  <c r="O22" i="28"/>
  <c r="O20" i="28"/>
  <c r="CD18" i="28"/>
  <c r="CD30" i="28"/>
  <c r="BL18" i="28"/>
  <c r="O8" i="28"/>
  <c r="AK64" i="32" l="1"/>
  <c r="AK56" i="32"/>
  <c r="Z54" i="32"/>
  <c r="AK54" i="32"/>
  <c r="V44" i="30"/>
  <c r="P38" i="29"/>
  <c r="V38" i="29" s="1"/>
  <c r="AE38" i="29"/>
  <c r="P36" i="29"/>
  <c r="V36" i="29" s="1"/>
  <c r="AE36" i="29"/>
  <c r="V42" i="30"/>
  <c r="AE44" i="30"/>
  <c r="AC30" i="30"/>
  <c r="T30" i="30" s="1"/>
  <c r="AE42" i="30"/>
  <c r="AE46" i="30"/>
  <c r="AE48" i="30"/>
  <c r="AA30" i="30"/>
  <c r="R30" i="30" s="1"/>
  <c r="V30" i="30" s="1"/>
  <c r="AE40" i="30"/>
  <c r="V48" i="30"/>
  <c r="V38" i="30"/>
  <c r="V40" i="30"/>
  <c r="V46" i="30"/>
  <c r="AE38" i="30"/>
  <c r="BQ48" i="32"/>
  <c r="AE48" i="32" s="1"/>
  <c r="T48" i="32" s="1"/>
  <c r="CC60" i="32"/>
  <c r="CC54" i="32"/>
  <c r="CC62" i="32"/>
  <c r="CC58" i="32"/>
  <c r="CC56" i="32"/>
  <c r="CC64" i="32"/>
  <c r="BK46" i="32"/>
  <c r="AC46" i="32" s="1"/>
  <c r="AE30" i="29"/>
  <c r="P30" i="29"/>
  <c r="V30" i="29" s="1"/>
  <c r="CC36" i="32"/>
  <c r="AI36" i="32" s="1"/>
  <c r="X36" i="32" s="1"/>
  <c r="CC34" i="32"/>
  <c r="AI34" i="32" s="1"/>
  <c r="X34" i="32" s="1"/>
  <c r="CC40" i="32"/>
  <c r="AI40" i="32" s="1"/>
  <c r="X40" i="32" s="1"/>
  <c r="CC38" i="32"/>
  <c r="AI38" i="32" s="1"/>
  <c r="X38" i="32" s="1"/>
  <c r="AK34" i="31"/>
  <c r="BQ34" i="32"/>
  <c r="AE34" i="32" s="1"/>
  <c r="T34" i="32" s="1"/>
  <c r="BQ46" i="32"/>
  <c r="BK48" i="32"/>
  <c r="AC48" i="32" s="1"/>
  <c r="BQ40" i="32"/>
  <c r="AE40" i="32" s="1"/>
  <c r="T40" i="32" s="1"/>
  <c r="BQ36" i="32"/>
  <c r="AE36" i="32" s="1"/>
  <c r="BQ38" i="32"/>
  <c r="AE38" i="32" s="1"/>
  <c r="T38" i="32" s="1"/>
  <c r="BK38" i="32"/>
  <c r="AC38" i="32" s="1"/>
  <c r="BK40" i="32"/>
  <c r="AC40" i="32" s="1"/>
  <c r="AK26" i="31"/>
  <c r="BK36" i="32"/>
  <c r="AC36" i="32" s="1"/>
  <c r="R36" i="32" s="1"/>
  <c r="AE30" i="30"/>
  <c r="T32" i="30"/>
  <c r="V32" i="30" s="1"/>
  <c r="AE32" i="30"/>
  <c r="T24" i="30"/>
  <c r="V24" i="30" s="1"/>
  <c r="AE24" i="30"/>
  <c r="AE22" i="30"/>
  <c r="V22" i="30"/>
  <c r="V20" i="30"/>
  <c r="AE20" i="30"/>
  <c r="V18" i="30"/>
  <c r="AE18" i="30"/>
  <c r="AE28" i="29"/>
  <c r="V28" i="29"/>
  <c r="V16" i="29"/>
  <c r="T20" i="29"/>
  <c r="V20" i="29" s="1"/>
  <c r="AE20" i="29"/>
  <c r="T22" i="29"/>
  <c r="V22" i="29" s="1"/>
  <c r="AE22" i="29"/>
  <c r="AE16" i="29"/>
  <c r="AE18" i="29"/>
  <c r="P18" i="29"/>
  <c r="V18" i="29" s="1"/>
  <c r="BK34" i="32"/>
  <c r="AC34" i="32" s="1"/>
  <c r="O10" i="28"/>
  <c r="O36" i="28"/>
  <c r="O28" i="28"/>
  <c r="BL30" i="28"/>
  <c r="BH18" i="28"/>
  <c r="BH15" i="28"/>
  <c r="BH19" i="28" s="1"/>
  <c r="BR30" i="28"/>
  <c r="BN18" i="28"/>
  <c r="BN30" i="28"/>
  <c r="BR18" i="28"/>
  <c r="BH30" i="28"/>
  <c r="BZ15" i="28"/>
  <c r="BZ18" i="28"/>
  <c r="AE46" i="32" l="1"/>
  <c r="T46" i="32" s="1"/>
  <c r="BH40" i="28"/>
  <c r="CG15" i="28"/>
  <c r="AO6" i="28" s="1"/>
  <c r="AO4" i="28" s="1"/>
  <c r="CO8" i="28" s="1"/>
  <c r="R40" i="32"/>
  <c r="Z40" i="32" s="1"/>
  <c r="AK40" i="32"/>
  <c r="R38" i="32"/>
  <c r="Z38" i="32" s="1"/>
  <c r="AK38" i="32"/>
  <c r="BZ48" i="28"/>
  <c r="BZ40" i="28"/>
  <c r="BZ50" i="28"/>
  <c r="BZ39" i="28"/>
  <c r="BZ46" i="28"/>
  <c r="BZ44" i="28"/>
  <c r="BZ42" i="28"/>
  <c r="BH39" i="28"/>
  <c r="CG37" i="28" s="1"/>
  <c r="BH46" i="28"/>
  <c r="BH44" i="28"/>
  <c r="BH50" i="28"/>
  <c r="BH42" i="28"/>
  <c r="BH48" i="28"/>
  <c r="R48" i="32"/>
  <c r="Z48" i="32" s="1"/>
  <c r="AK48" i="32"/>
  <c r="AE32" i="29"/>
  <c r="AK34" i="32"/>
  <c r="T36" i="32"/>
  <c r="Z36" i="32" s="1"/>
  <c r="AK36" i="32"/>
  <c r="R46" i="32"/>
  <c r="AE34" i="30"/>
  <c r="AE26" i="30"/>
  <c r="AE24" i="29"/>
  <c r="R34" i="32"/>
  <c r="Z34" i="32" s="1"/>
  <c r="BZ20" i="28"/>
  <c r="BZ34" i="28"/>
  <c r="BZ26" i="28"/>
  <c r="BZ22" i="28"/>
  <c r="BZ19" i="28"/>
  <c r="BZ32" i="28"/>
  <c r="BZ31" i="28"/>
  <c r="BZ24" i="28"/>
  <c r="BH20" i="28"/>
  <c r="BH34" i="28"/>
  <c r="BH31" i="28"/>
  <c r="BH24" i="28"/>
  <c r="BH32" i="28"/>
  <c r="BH26" i="28"/>
  <c r="BH22" i="28"/>
  <c r="BN31" i="28"/>
  <c r="BN20" i="28"/>
  <c r="BN32" i="28"/>
  <c r="BN24" i="28"/>
  <c r="BN19" i="28"/>
  <c r="AO19" i="28" s="1"/>
  <c r="BN34" i="28"/>
  <c r="BN26" i="28"/>
  <c r="BN22" i="28"/>
  <c r="F10" i="16"/>
  <c r="Z46" i="32" l="1"/>
  <c r="AK46" i="32"/>
  <c r="AK50" i="32" s="1"/>
  <c r="F54" i="16"/>
  <c r="BW41" i="16"/>
  <c r="BF40" i="16"/>
  <c r="BB40" i="16"/>
  <c r="AO39" i="28"/>
  <c r="AO38" i="28" s="1"/>
  <c r="CM8" i="28" s="1"/>
  <c r="AO31" i="28"/>
  <c r="AO30" i="28" s="1"/>
  <c r="CK8" i="28" s="1"/>
  <c r="AO18" i="28"/>
  <c r="CI8" i="28" s="1"/>
  <c r="AK42" i="32"/>
  <c r="BW21" i="16"/>
  <c r="BW34" i="16"/>
  <c r="CA38" i="28"/>
  <c r="CA30" i="28"/>
  <c r="BO18" i="28"/>
  <c r="BO38" i="28"/>
  <c r="CA31" i="28"/>
  <c r="CA34" i="28" s="1"/>
  <c r="CA18" i="28"/>
  <c r="BO30" i="28"/>
  <c r="BI18" i="28"/>
  <c r="CA39" i="28"/>
  <c r="BO39" i="28"/>
  <c r="CA19" i="28"/>
  <c r="BI30" i="28"/>
  <c r="BI31" i="28"/>
  <c r="BI32" i="28" s="1"/>
  <c r="BO31" i="28"/>
  <c r="BO32" i="28" s="1"/>
  <c r="BO19" i="28"/>
  <c r="BI38" i="28"/>
  <c r="BI39" i="28"/>
  <c r="BI19" i="28"/>
  <c r="F38" i="16"/>
  <c r="J38" i="16"/>
  <c r="F30" i="16"/>
  <c r="H10" i="16"/>
  <c r="BU18" i="16" s="1"/>
  <c r="M52" i="16"/>
  <c r="M50" i="16"/>
  <c r="M48" i="16"/>
  <c r="M46" i="16"/>
  <c r="M44" i="16"/>
  <c r="M42" i="16"/>
  <c r="M36" i="16"/>
  <c r="M34" i="16"/>
  <c r="V30" i="16"/>
  <c r="M28" i="16"/>
  <c r="M26" i="16"/>
  <c r="M24" i="16"/>
  <c r="M22" i="16"/>
  <c r="BB17" i="16"/>
  <c r="CG8" i="28" l="1"/>
  <c r="AC12" i="28" s="1"/>
  <c r="BY41" i="16"/>
  <c r="H54" i="16"/>
  <c r="CA40" i="28"/>
  <c r="X40" i="28" s="1"/>
  <c r="CA42" i="28"/>
  <c r="X42" i="28" s="1"/>
  <c r="CA44" i="28"/>
  <c r="X44" i="28" s="1"/>
  <c r="CA50" i="28"/>
  <c r="X50" i="28" s="1"/>
  <c r="CA46" i="28"/>
  <c r="X46" i="28" s="1"/>
  <c r="CA48" i="28"/>
  <c r="X48" i="28" s="1"/>
  <c r="BO48" i="28"/>
  <c r="T48" i="28" s="1"/>
  <c r="BO42" i="28"/>
  <c r="BO44" i="28"/>
  <c r="T44" i="28" s="1"/>
  <c r="BO50" i="28"/>
  <c r="BO46" i="28"/>
  <c r="T46" i="28" s="1"/>
  <c r="BO40" i="28"/>
  <c r="BI44" i="28"/>
  <c r="BI48" i="28"/>
  <c r="BI42" i="28"/>
  <c r="BI50" i="28"/>
  <c r="BI46" i="28"/>
  <c r="BI40" i="28"/>
  <c r="BH40" i="16"/>
  <c r="BL40" i="16"/>
  <c r="BB46" i="16"/>
  <c r="BB50" i="16"/>
  <c r="BB42" i="16"/>
  <c r="BB48" i="16"/>
  <c r="BB41" i="16"/>
  <c r="BB52" i="16"/>
  <c r="BB44" i="16"/>
  <c r="BY21" i="16"/>
  <c r="BY34" i="16"/>
  <c r="P10" i="16"/>
  <c r="J30" i="16"/>
  <c r="BB24" i="16"/>
  <c r="CA32" i="28"/>
  <c r="CB32" i="28" s="1"/>
  <c r="BO26" i="28"/>
  <c r="BO24" i="28"/>
  <c r="BO22" i="28"/>
  <c r="BO20" i="28"/>
  <c r="CA26" i="28"/>
  <c r="CA20" i="28"/>
  <c r="CA24" i="28"/>
  <c r="CA22" i="28"/>
  <c r="BI26" i="28"/>
  <c r="BI22" i="28"/>
  <c r="BI20" i="28"/>
  <c r="BI24" i="28"/>
  <c r="BO34" i="28"/>
  <c r="BI34" i="28"/>
  <c r="BR20" i="16"/>
  <c r="BN17" i="16"/>
  <c r="BR32" i="16"/>
  <c r="BB33" i="16"/>
  <c r="BH32" i="16"/>
  <c r="BB28" i="16"/>
  <c r="M10" i="16"/>
  <c r="BH17" i="16"/>
  <c r="BU17" i="16" s="1"/>
  <c r="BH20" i="16"/>
  <c r="H30" i="16"/>
  <c r="H38" i="16"/>
  <c r="M38" i="16" s="1"/>
  <c r="BN32" i="16"/>
  <c r="BN20" i="16"/>
  <c r="BL32" i="16"/>
  <c r="BL20" i="16"/>
  <c r="BB36" i="16"/>
  <c r="BB32" i="16"/>
  <c r="BB21" i="16"/>
  <c r="BB22" i="16"/>
  <c r="BB26" i="16"/>
  <c r="BB34" i="16"/>
  <c r="BF32" i="16"/>
  <c r="BB20" i="16"/>
  <c r="BF20" i="16"/>
  <c r="R48" i="28" l="1"/>
  <c r="Z48" i="28" s="1"/>
  <c r="AK48" i="28"/>
  <c r="R44" i="28"/>
  <c r="Z44" i="28" s="1"/>
  <c r="AK44" i="28"/>
  <c r="CB50" i="28"/>
  <c r="CB44" i="28"/>
  <c r="CB48" i="28"/>
  <c r="CB42" i="28"/>
  <c r="CB46" i="28"/>
  <c r="CB40" i="28"/>
  <c r="CC38" i="28"/>
  <c r="BP50" i="28"/>
  <c r="BP44" i="28"/>
  <c r="BQ38" i="28"/>
  <c r="BP40" i="28"/>
  <c r="BP42" i="28"/>
  <c r="BP46" i="28"/>
  <c r="BP48" i="28"/>
  <c r="BJ50" i="28"/>
  <c r="BJ42" i="28"/>
  <c r="BJ40" i="28"/>
  <c r="BK38" i="28"/>
  <c r="BJ48" i="28"/>
  <c r="BJ46" i="28"/>
  <c r="BJ44" i="28"/>
  <c r="BH48" i="16"/>
  <c r="BH50" i="16"/>
  <c r="BH46" i="16"/>
  <c r="BH52" i="16"/>
  <c r="BH44" i="16"/>
  <c r="BH41" i="16"/>
  <c r="BU39" i="16" s="1"/>
  <c r="BH42" i="16"/>
  <c r="BN34" i="16"/>
  <c r="BN46" i="16"/>
  <c r="BN52" i="16"/>
  <c r="BN44" i="16"/>
  <c r="BN50" i="16"/>
  <c r="BN42" i="16"/>
  <c r="BN48" i="16"/>
  <c r="BN41" i="16"/>
  <c r="AI6" i="16"/>
  <c r="AI4" i="16" s="1"/>
  <c r="CC7" i="16" s="1"/>
  <c r="BJ24" i="28"/>
  <c r="M30" i="16"/>
  <c r="BN36" i="16"/>
  <c r="BN21" i="16"/>
  <c r="CB22" i="28"/>
  <c r="CC30" i="28"/>
  <c r="CB34" i="28"/>
  <c r="CB24" i="28"/>
  <c r="BQ18" i="28"/>
  <c r="BP20" i="28"/>
  <c r="BK18" i="28"/>
  <c r="BJ20" i="28"/>
  <c r="BP22" i="28"/>
  <c r="BJ32" i="28"/>
  <c r="BK30" i="28"/>
  <c r="BP32" i="28"/>
  <c r="BQ30" i="28"/>
  <c r="BJ22" i="28"/>
  <c r="CC18" i="28"/>
  <c r="CB20" i="28"/>
  <c r="BP24" i="28"/>
  <c r="BJ34" i="28"/>
  <c r="BP34" i="28"/>
  <c r="BJ26" i="28"/>
  <c r="CB26" i="28"/>
  <c r="BP26" i="28"/>
  <c r="BN24" i="16"/>
  <c r="BN22" i="16"/>
  <c r="BN33" i="16"/>
  <c r="BN26" i="16"/>
  <c r="BN28" i="16"/>
  <c r="BH28" i="16"/>
  <c r="BH22" i="16"/>
  <c r="BH33" i="16"/>
  <c r="BH36" i="16"/>
  <c r="BH26" i="16"/>
  <c r="BH24" i="16"/>
  <c r="BH21" i="16"/>
  <c r="BH34" i="16"/>
  <c r="BI33" i="16" s="1"/>
  <c r="BC20" i="16"/>
  <c r="BC40" i="16"/>
  <c r="BC32" i="16"/>
  <c r="BC21" i="16"/>
  <c r="BC41" i="16"/>
  <c r="BC33" i="16"/>
  <c r="AI33" i="16" l="1"/>
  <c r="BY7" i="16" s="1"/>
  <c r="AI21" i="16"/>
  <c r="AI20" i="16" s="1"/>
  <c r="BW7" i="16" s="1"/>
  <c r="BQ48" i="28"/>
  <c r="CC42" i="28"/>
  <c r="CC40" i="28"/>
  <c r="CC44" i="28"/>
  <c r="CC48" i="28"/>
  <c r="CC46" i="28"/>
  <c r="CC50" i="28"/>
  <c r="BQ42" i="28"/>
  <c r="AE42" i="28" s="1"/>
  <c r="T42" i="28" s="1"/>
  <c r="BQ50" i="28"/>
  <c r="AE50" i="28" s="1"/>
  <c r="T50" i="28" s="1"/>
  <c r="BQ40" i="28"/>
  <c r="AE40" i="28" s="1"/>
  <c r="T40" i="28" s="1"/>
  <c r="BQ46" i="28"/>
  <c r="BQ44" i="28"/>
  <c r="BK46" i="28"/>
  <c r="AC46" i="28" s="1"/>
  <c r="BK42" i="28"/>
  <c r="AC42" i="28" s="1"/>
  <c r="BK48" i="28"/>
  <c r="BK50" i="28"/>
  <c r="AC50" i="28" s="1"/>
  <c r="BK44" i="28"/>
  <c r="BK40" i="28"/>
  <c r="AC40" i="28" s="1"/>
  <c r="AI41" i="16"/>
  <c r="AI40" i="16" s="1"/>
  <c r="CA7" i="16" s="1"/>
  <c r="BO33" i="16"/>
  <c r="BO34" i="16" s="1"/>
  <c r="BC48" i="16"/>
  <c r="BC42" i="16"/>
  <c r="BC46" i="16"/>
  <c r="BC52" i="16"/>
  <c r="P52" i="16" s="1"/>
  <c r="BC50" i="16"/>
  <c r="P50" i="16" s="1"/>
  <c r="BC44" i="16"/>
  <c r="CC34" i="28"/>
  <c r="X34" i="28" s="1"/>
  <c r="BK34" i="28"/>
  <c r="CC26" i="28"/>
  <c r="AI26" i="28" s="1"/>
  <c r="X26" i="28" s="1"/>
  <c r="CC32" i="28"/>
  <c r="AI32" i="28" s="1"/>
  <c r="X32" i="28" s="1"/>
  <c r="BQ32" i="28"/>
  <c r="AE32" i="28" s="1"/>
  <c r="BQ26" i="28"/>
  <c r="AE26" i="28" s="1"/>
  <c r="BK26" i="28"/>
  <c r="AC26" i="28" s="1"/>
  <c r="BO32" i="16"/>
  <c r="BK32" i="28"/>
  <c r="AC32" i="28" s="1"/>
  <c r="BQ34" i="28"/>
  <c r="AE34" i="28" s="1"/>
  <c r="CC20" i="28"/>
  <c r="AI20" i="28" s="1"/>
  <c r="X20" i="28" s="1"/>
  <c r="CC24" i="28"/>
  <c r="AI24" i="28" s="1"/>
  <c r="X24" i="28" s="1"/>
  <c r="CC22" i="28"/>
  <c r="AI22" i="28" s="1"/>
  <c r="X22" i="28" s="1"/>
  <c r="BQ20" i="28"/>
  <c r="AE20" i="28" s="1"/>
  <c r="T20" i="28" s="1"/>
  <c r="BQ24" i="28"/>
  <c r="AE24" i="28" s="1"/>
  <c r="T24" i="28" s="1"/>
  <c r="BQ22" i="28"/>
  <c r="AE22" i="28" s="1"/>
  <c r="T22" i="28" s="1"/>
  <c r="BK22" i="28"/>
  <c r="AC22" i="28" s="1"/>
  <c r="BK20" i="28"/>
  <c r="AC20" i="28" s="1"/>
  <c r="BK24" i="28"/>
  <c r="AC24" i="28" s="1"/>
  <c r="BO21" i="16"/>
  <c r="BO26" i="16" s="1"/>
  <c r="BO40" i="16"/>
  <c r="BO41" i="16"/>
  <c r="BO20" i="16"/>
  <c r="BI32" i="16"/>
  <c r="BI40" i="16"/>
  <c r="BI21" i="16"/>
  <c r="BI28" i="16" s="1"/>
  <c r="BI34" i="16"/>
  <c r="BI36" i="16"/>
  <c r="BI20" i="16"/>
  <c r="BI41" i="16"/>
  <c r="BC22" i="16"/>
  <c r="BC26" i="16"/>
  <c r="BC24" i="16"/>
  <c r="BC28" i="16"/>
  <c r="BC34" i="16"/>
  <c r="BC36" i="16"/>
  <c r="AK50" i="28" l="1"/>
  <c r="R50" i="28"/>
  <c r="Z50" i="28" s="1"/>
  <c r="AK46" i="28"/>
  <c r="R46" i="28"/>
  <c r="Z46" i="28" s="1"/>
  <c r="AC34" i="28"/>
  <c r="R34" i="28" s="1"/>
  <c r="R42" i="28"/>
  <c r="Z42" i="28" s="1"/>
  <c r="AK42" i="28"/>
  <c r="R40" i="28"/>
  <c r="Z40" i="28" s="1"/>
  <c r="AK40" i="28"/>
  <c r="BU7" i="16"/>
  <c r="Y14" i="16" s="1"/>
  <c r="AI32" i="16"/>
  <c r="BO36" i="16"/>
  <c r="BP36" i="16" s="1"/>
  <c r="BI48" i="16"/>
  <c r="BI50" i="16"/>
  <c r="R50" i="16" s="1"/>
  <c r="BI42" i="16"/>
  <c r="BI52" i="16"/>
  <c r="BI44" i="16"/>
  <c r="BI46" i="16"/>
  <c r="R46" i="16" s="1"/>
  <c r="BO50" i="16"/>
  <c r="T50" i="16" s="1"/>
  <c r="BO46" i="16"/>
  <c r="T46" i="16" s="1"/>
  <c r="BO42" i="16"/>
  <c r="T42" i="16" s="1"/>
  <c r="BO52" i="16"/>
  <c r="T52" i="16" s="1"/>
  <c r="BO48" i="16"/>
  <c r="T48" i="16" s="1"/>
  <c r="BO44" i="16"/>
  <c r="T44" i="16" s="1"/>
  <c r="BD44" i="16"/>
  <c r="BD52" i="16"/>
  <c r="BD46" i="16"/>
  <c r="BD42" i="16"/>
  <c r="BE40" i="16"/>
  <c r="BD50" i="16"/>
  <c r="BD48" i="16"/>
  <c r="T34" i="28"/>
  <c r="AK34" i="28"/>
  <c r="T32" i="28"/>
  <c r="AK32" i="28"/>
  <c r="AK22" i="28"/>
  <c r="AK24" i="28"/>
  <c r="AK20" i="28"/>
  <c r="AK26" i="28"/>
  <c r="T26" i="28"/>
  <c r="R26" i="28"/>
  <c r="R24" i="28"/>
  <c r="Z24" i="28" s="1"/>
  <c r="R22" i="28"/>
  <c r="Z22" i="28" s="1"/>
  <c r="R32" i="28"/>
  <c r="BO22" i="16"/>
  <c r="R20" i="28"/>
  <c r="Z20" i="28" s="1"/>
  <c r="BO24" i="16"/>
  <c r="BO28" i="16"/>
  <c r="BD36" i="16"/>
  <c r="BP34" i="16"/>
  <c r="BQ32" i="16"/>
  <c r="BJ34" i="16"/>
  <c r="BK32" i="16"/>
  <c r="BI26" i="16"/>
  <c r="BI24" i="16"/>
  <c r="BI22" i="16"/>
  <c r="BJ36" i="16"/>
  <c r="BE32" i="16"/>
  <c r="BD34" i="16"/>
  <c r="BD24" i="16"/>
  <c r="BD26" i="16"/>
  <c r="BD28" i="16"/>
  <c r="BE20" i="16"/>
  <c r="BD22" i="16"/>
  <c r="Z34" i="28" l="1"/>
  <c r="AE50" i="16"/>
  <c r="BJ52" i="16"/>
  <c r="BP52" i="16"/>
  <c r="BJ44" i="16"/>
  <c r="BJ48" i="16"/>
  <c r="BJ46" i="16"/>
  <c r="BJ50" i="16"/>
  <c r="BP44" i="16"/>
  <c r="BP46" i="16"/>
  <c r="BP48" i="16"/>
  <c r="BP50" i="16"/>
  <c r="BJ42" i="16"/>
  <c r="BK40" i="16"/>
  <c r="BP42" i="16"/>
  <c r="BQ40" i="16"/>
  <c r="BE42" i="16"/>
  <c r="Y42" i="16" s="1"/>
  <c r="P42" i="16" s="1"/>
  <c r="BE48" i="16"/>
  <c r="Y48" i="16" s="1"/>
  <c r="P48" i="16" s="1"/>
  <c r="BE46" i="16"/>
  <c r="Y46" i="16" s="1"/>
  <c r="P46" i="16" s="1"/>
  <c r="BE50" i="16"/>
  <c r="BE44" i="16"/>
  <c r="Y44" i="16" s="1"/>
  <c r="P44" i="16" s="1"/>
  <c r="BE52" i="16"/>
  <c r="Z32" i="28"/>
  <c r="Z26" i="28"/>
  <c r="AK28" i="28"/>
  <c r="BK36" i="16"/>
  <c r="AK36" i="28"/>
  <c r="BP28" i="16"/>
  <c r="BQ34" i="16"/>
  <c r="AC34" i="16" s="1"/>
  <c r="T34" i="16" s="1"/>
  <c r="BP24" i="16"/>
  <c r="BP26" i="16"/>
  <c r="BQ20" i="16"/>
  <c r="BP22" i="16"/>
  <c r="BE34" i="16"/>
  <c r="BQ36" i="16"/>
  <c r="BK34" i="16"/>
  <c r="BJ22" i="16"/>
  <c r="BK20" i="16"/>
  <c r="BJ26" i="16"/>
  <c r="BJ24" i="16"/>
  <c r="BJ28" i="16"/>
  <c r="BE36" i="16"/>
  <c r="Y36" i="16" s="1"/>
  <c r="BE26" i="16"/>
  <c r="Y26" i="16" s="1"/>
  <c r="BE24" i="16"/>
  <c r="Y24" i="16" s="1"/>
  <c r="BE22" i="16"/>
  <c r="Y22" i="16" s="1"/>
  <c r="BE28" i="16"/>
  <c r="Y28" i="16" s="1"/>
  <c r="AA36" i="16" l="1"/>
  <c r="R36" i="16" s="1"/>
  <c r="AE46" i="16"/>
  <c r="BK42" i="16"/>
  <c r="AA42" i="16" s="1"/>
  <c r="R42" i="16" s="1"/>
  <c r="BQ42" i="16"/>
  <c r="BQ48" i="16"/>
  <c r="BQ44" i="16"/>
  <c r="BQ50" i="16"/>
  <c r="BQ52" i="16"/>
  <c r="BQ46" i="16"/>
  <c r="BK46" i="16"/>
  <c r="BK52" i="16"/>
  <c r="AA52" i="16" s="1"/>
  <c r="BK44" i="16"/>
  <c r="AA44" i="16" s="1"/>
  <c r="R44" i="16" s="1"/>
  <c r="V44" i="16" s="1"/>
  <c r="BK50" i="16"/>
  <c r="BK48" i="16"/>
  <c r="AA48" i="16" s="1"/>
  <c r="R48" i="16" s="1"/>
  <c r="T36" i="16"/>
  <c r="BQ26" i="16"/>
  <c r="AC26" i="16" s="1"/>
  <c r="T26" i="16" s="1"/>
  <c r="BQ28" i="16"/>
  <c r="BQ22" i="16"/>
  <c r="BQ24" i="16"/>
  <c r="AC24" i="16" s="1"/>
  <c r="T24" i="16" s="1"/>
  <c r="AA34" i="16"/>
  <c r="R34" i="16" s="1"/>
  <c r="Y34" i="16"/>
  <c r="BK22" i="16"/>
  <c r="BK26" i="16"/>
  <c r="AA26" i="16" s="1"/>
  <c r="R26" i="16" s="1"/>
  <c r="BK28" i="16"/>
  <c r="BK24" i="16"/>
  <c r="AA24" i="16" s="1"/>
  <c r="R24" i="16" s="1"/>
  <c r="P28" i="16"/>
  <c r="V50" i="16"/>
  <c r="V48" i="16"/>
  <c r="V46" i="16"/>
  <c r="V42" i="16"/>
  <c r="P36" i="16"/>
  <c r="P26" i="16"/>
  <c r="P24" i="16"/>
  <c r="P22" i="16"/>
  <c r="AE48" i="16" l="1"/>
  <c r="R52" i="16"/>
  <c r="V52" i="16" s="1"/>
  <c r="AE52" i="16"/>
  <c r="AE42" i="16"/>
  <c r="AE44" i="16"/>
  <c r="AC28" i="16"/>
  <c r="T28" i="16" s="1"/>
  <c r="V26" i="16"/>
  <c r="AA28" i="16"/>
  <c r="AE26" i="16"/>
  <c r="V24" i="16"/>
  <c r="P34" i="16"/>
  <c r="V34" i="16" s="1"/>
  <c r="AE34" i="16"/>
  <c r="AE36" i="16"/>
  <c r="AE24" i="16"/>
  <c r="V36" i="16"/>
  <c r="AC22" i="16"/>
  <c r="T22" i="16" s="1"/>
  <c r="AA22" i="16"/>
  <c r="AE28" i="16" l="1"/>
  <c r="R28" i="16"/>
  <c r="V28" i="16" s="1"/>
  <c r="AE38" i="16"/>
  <c r="AE22" i="16"/>
  <c r="R22" i="16"/>
  <c r="V22" i="16" s="1"/>
  <c r="AE30" i="16" l="1"/>
</calcChain>
</file>

<file path=xl/sharedStrings.xml><?xml version="1.0" encoding="utf-8"?>
<sst xmlns="http://schemas.openxmlformats.org/spreadsheetml/2006/main" count="746" uniqueCount="77">
  <si>
    <t>Sheltered</t>
  </si>
  <si>
    <t>Unsheltered</t>
  </si>
  <si>
    <t>Total</t>
  </si>
  <si>
    <t>ES</t>
  </si>
  <si>
    <t>TH</t>
  </si>
  <si>
    <t>Female</t>
  </si>
  <si>
    <t>Male</t>
  </si>
  <si>
    <t>Non-Hispanic/Non-Latino</t>
  </si>
  <si>
    <t>Hispanic/Latino</t>
  </si>
  <si>
    <t>White</t>
  </si>
  <si>
    <t>Asian</t>
  </si>
  <si>
    <t>Total number of households</t>
  </si>
  <si>
    <t>Black or African-American</t>
  </si>
  <si>
    <t>American Indian or Alaska Native</t>
  </si>
  <si>
    <t>Native Hawaiian or Other Pacific Islander</t>
  </si>
  <si>
    <t>Multiple Races</t>
  </si>
  <si>
    <t>Extrapolated Information</t>
  </si>
  <si>
    <t>Households with Only Children 
(under age 18)</t>
  </si>
  <si>
    <t xml:space="preserve">Race </t>
  </si>
  <si>
    <t xml:space="preserve">Gender </t>
  </si>
  <si>
    <t xml:space="preserve">Ethnicity </t>
  </si>
  <si>
    <t>Transgender (male to female)</t>
  </si>
  <si>
    <t>Transgender (female to male)</t>
  </si>
  <si>
    <t>rounddown</t>
  </si>
  <si>
    <t>total</t>
  </si>
  <si>
    <t>round</t>
  </si>
  <si>
    <t>row</t>
  </si>
  <si>
    <t>Total PIT Count</t>
  </si>
  <si>
    <t>Known Demographic Data</t>
  </si>
  <si>
    <t>Total number of persons for which race is known</t>
  </si>
  <si>
    <t>Total number of persons</t>
  </si>
  <si>
    <t>Total number of persons for which gender is known</t>
  </si>
  <si>
    <t>Total number of persons for which ethnicity is known</t>
  </si>
  <si>
    <t>Errors Race</t>
  </si>
  <si>
    <t>Errors Househould</t>
  </si>
  <si>
    <t xml:space="preserve">     Number of persons (persons over age 24)</t>
  </si>
  <si>
    <t xml:space="preserve">     Number of persons (persons age 18-24)</t>
  </si>
  <si>
    <t xml:space="preserve">     Number of persons (persons under age 18)</t>
  </si>
  <si>
    <t>Errors Household</t>
  </si>
  <si>
    <t>Total number of veterans</t>
  </si>
  <si>
    <t xml:space="preserve">     Number of youth parent households</t>
  </si>
  <si>
    <t xml:space="preserve">     Number of unaccompanied youth households</t>
  </si>
  <si>
    <t xml:space="preserve">          Number of youth parents under 18</t>
  </si>
  <si>
    <t xml:space="preserve">          Number of youth parents age 18-24</t>
  </si>
  <si>
    <t>Households with at Least One Adult and One Child</t>
  </si>
  <si>
    <t xml:space="preserve">Households without Children </t>
  </si>
  <si>
    <t>Veteran Households with at Least One Adult and One Child</t>
  </si>
  <si>
    <t xml:space="preserve">     Total Number of youth parents (youth parents only)</t>
  </si>
  <si>
    <t xml:space="preserve">     Total number of unaccompanied youth</t>
  </si>
  <si>
    <t xml:space="preserve">          Number of youth under 18</t>
  </si>
  <si>
    <t xml:space="preserve">          Number of youth age 18-24</t>
  </si>
  <si>
    <t>Veteran Households without Children</t>
  </si>
  <si>
    <t xml:space="preserve">          Number of children with a youth parent(s) </t>
  </si>
  <si>
    <t>Errors</t>
  </si>
  <si>
    <t>Conditional formatting</t>
  </si>
  <si>
    <t>Gender</t>
  </si>
  <si>
    <t>Ethnicity</t>
  </si>
  <si>
    <t>Race</t>
  </si>
  <si>
    <t>.</t>
  </si>
  <si>
    <t>Gender (veterans only)</t>
  </si>
  <si>
    <t>Ethnicity (veterans only)</t>
  </si>
  <si>
    <t>Race (veterans only)</t>
  </si>
  <si>
    <t>Gender (youth parents and unaccompanied youth only)</t>
  </si>
  <si>
    <t>Ethnicity (youth parents and unaccompanied youth only)</t>
  </si>
  <si>
    <t>Race (youth parents and unaccompanied youth only)</t>
  </si>
  <si>
    <t>SH</t>
  </si>
  <si>
    <t xml:space="preserve">     Number of persons (over age 24)</t>
  </si>
  <si>
    <t>Error</t>
  </si>
  <si>
    <t xml:space="preserve">     Number of persons (age 18-24)</t>
  </si>
  <si>
    <t>Gender (adults and children)</t>
  </si>
  <si>
    <t>Ethnicity (adults and children)</t>
  </si>
  <si>
    <t>Race (adults and children)</t>
  </si>
  <si>
    <t>Youth Households Only</t>
  </si>
  <si>
    <t>Total number of children</t>
  </si>
  <si>
    <t>Household</t>
  </si>
  <si>
    <r>
      <rPr>
        <b/>
        <sz val="12"/>
        <color theme="1"/>
        <rFont val="Arial Narrow"/>
        <family val="2"/>
      </rPr>
      <t xml:space="preserve">About the Tool </t>
    </r>
    <r>
      <rPr>
        <sz val="12"/>
        <color theme="1"/>
        <rFont val="Arial Narrow"/>
        <family val="2"/>
      </rPr>
      <t xml:space="preserve"> 
The Point-in-Time Count Extrapolation Tool is designed to help CoCs complete their Point-in-Time (PIT) count. 
* The Point-in-Time Count Extrapolation Tool should be used in conjunction with a methodology that adheres to the HUD standards and approved methodologies discussed in the Point-in-Time Methodology Guidance, available on HUD Exchange. 
* The extrapolation tool will assist CoCs in extrapolating gender, ethnicity, and race information within each household category for people for whom the CoC was not able to collect this information. 
* This tool should be used with a non-random sampling approach to conducting the PIT count (see Chapter 2, Choosing the Right PIT Count Methodology, pp. 13, for more information). 
* As a rule of thumb, data from a non-random sample may be used for extrapolation if reliable data exists for 80 percent or more of the clients in a given household type and project type (e.g., households without children in emergency shelters) and there is no known reason to believe that the characteristics of people included in the non-random sample are different than those who are not included. 
* In addition to limiting extrapolation by subpopulation and household types, this tool limits extrapolation to persons within each group of people in emergency shelter, Safe Havens, transitional housing, and unsheltered locations. 
* The numbers entered into the tool for total households, total people, and people within households (all data aside from gender, ethnicity, and race) should represent the total count of households and people within each population and household type. 
</t>
    </r>
    <r>
      <rPr>
        <b/>
        <sz val="12"/>
        <color theme="1"/>
        <rFont val="Arial Narrow"/>
        <family val="2"/>
      </rPr>
      <t xml:space="preserve">
How to Use the Point-in-Time Count Extrapolation Tool:</t>
    </r>
    <r>
      <rPr>
        <sz val="12"/>
        <color theme="1"/>
        <rFont val="Arial Narrow"/>
        <family val="2"/>
      </rPr>
      <t xml:space="preserve">
1. The tool is set up by population type (All Households, Veteran Household Only, Youth Households Only) and household type (Households with at least One Adult and One Child, Households with Only Adults, Households with Only Children), the same format used in the Point-in-Time Count module on the Homelessness Data Exchange (HDX). To navigate from one population type to another, use the tabs on the top of the tool. To navigate between household types within each population type, use the tabs on the left side of the tool.
2. CoCs should enter their known, aggregated PIT count data into the white boxes along the left side of the tool for each population type and household type. Known data is the self-reported data collected from each person through an intake, assessment, survey, or other means and entered into HMIS or othewise compiled by the CoC. Known data excludes missing data, including "client doesn't know" and "client refused" responses.
3. Once known data is entered into the tool, it will then calculate any missing gender, ethnicity, and race data and produce a total number of persons for each category in the right column.  
4. CoCs should carefully review the data entered into the tool. If there is insufficient data for extrapolation or another error, the cell will be highlighted in red, and an error message will appear in the right column.
5. The extrapolated data produced by the tool should be carefully reviewed by the CoC before submitting their PIT count data to HUD via the HUD Homelessness Data Exchange (HDX). CoCs should use an alternative means for estimating demographic information for each demographic data point if at least 80 percent of "known data" is unavailable. Please consult the PIT Methodology Guide for further guidance on conducting a random sample.
</t>
    </r>
    <r>
      <rPr>
        <b/>
        <sz val="12"/>
        <color theme="1"/>
        <rFont val="Arial Narrow"/>
        <family val="2"/>
      </rPr>
      <t>Notes:</t>
    </r>
    <r>
      <rPr>
        <sz val="12"/>
        <color theme="1"/>
        <rFont val="Arial Narrow"/>
        <family val="2"/>
      </rPr>
      <t xml:space="preserve">
*Data should only be entered into the white cells on each worksheet.
*All shaded calls display calculated values. The calculated household total is based on the sum of the people in emergency shelter, Safe Havens, transitional housing, and unsheltered locations. The gender, ethnicity, and race extrapolations are based on the data entered in the Known Demographic Data section and the total number of persons from the Total PIT Count. 
*If two of the gender/ethnicity/race values are the same for a category, the extrapolation will be preformed on both values, but the value listed first will be greater due to the extraploation rules set forth for this tool. CoCs should review the extrapolated data generated by this tool and consider whether it accurately reflects population characteristics in CoC. Adjustments should be made if the extrapolated data appears to distribute people to categories in proportions different than typically observed.
</t>
    </r>
    <r>
      <rPr>
        <b/>
        <sz val="12"/>
        <color theme="1"/>
        <rFont val="Arial Narrow"/>
        <family val="2"/>
      </rPr>
      <t xml:space="preserve">
Questions About the Tool:  </t>
    </r>
    <r>
      <rPr>
        <sz val="12"/>
        <color theme="1"/>
        <rFont val="Arial Narrow"/>
        <family val="2"/>
      </rPr>
      <t xml:space="preserve">
Please submit any questions about the tool to the Ask A Question page on the HUD Exchange under the topic HDX/PIT.</t>
    </r>
  </si>
  <si>
    <t>Useful Links:                                                                                                                                                                                               Last Updated 2/23/15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</si>
</sst>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16" x14ac:knownFonts="1">
    <font>
      <sz val="11"/>
      <color theme="1"/>
      <name val="Calibri"/>
      <family val="2"/>
      <scheme val="minor"/>
    </font>
    <font>
      <b/>
      <sz val="10"/>
      <name val="Arial Narrow"/>
      <family val="2"/>
    </font>
    <font>
      <sz val="10"/>
      <name val="Arial Narrow"/>
      <family val="2"/>
    </font>
    <font>
      <sz val="10"/>
      <color theme="1"/>
      <name val="Arial Narrow"/>
      <family val="2"/>
    </font>
    <font>
      <b/>
      <sz val="10"/>
      <color theme="1"/>
      <name val="Arial Narrow"/>
      <family val="2"/>
    </font>
    <font>
      <sz val="10"/>
      <color theme="0"/>
      <name val="Arial Narrow"/>
      <family val="2"/>
    </font>
    <font>
      <b/>
      <sz val="10"/>
      <color theme="0"/>
      <name val="Arial Narrow"/>
      <family val="2"/>
    </font>
    <font>
      <sz val="10"/>
      <color theme="0" tint="-0.34998626667073579"/>
      <name val="Arial Narrow"/>
      <family val="2"/>
    </font>
    <font>
      <b/>
      <sz val="10"/>
      <color theme="0" tint="-0.34998626667073579"/>
      <name val="Arial Narrow"/>
      <family val="2"/>
    </font>
    <font>
      <b/>
      <sz val="10"/>
      <color rgb="FFFF0000"/>
      <name val="Arial Narrow"/>
      <family val="2"/>
    </font>
    <font>
      <sz val="10"/>
      <color rgb="FFFF0000"/>
      <name val="Arial Narrow"/>
      <family val="2"/>
    </font>
    <font>
      <sz val="10"/>
      <color theme="4" tint="-0.249977111117893"/>
      <name val="Arial Narrow"/>
      <family val="2"/>
    </font>
    <font>
      <b/>
      <sz val="11"/>
      <color rgb="FF7F7F7F"/>
      <name val="Arial Narrow"/>
      <family val="2"/>
    </font>
    <font>
      <sz val="12"/>
      <color theme="1"/>
      <name val="Arial Narrow"/>
      <family val="2"/>
    </font>
    <font>
      <b/>
      <sz val="12"/>
      <color theme="1"/>
      <name val="Arial Narrow"/>
      <family val="2"/>
    </font>
    <font>
      <sz val="11"/>
      <color rgb="FF9C0006"/>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rgb="FFFFC7CE"/>
      </patternFill>
    </fill>
  </fills>
  <borders count="34">
    <border>
      <left/>
      <right/>
      <top/>
      <bottom/>
      <diagonal/>
    </border>
    <border>
      <left style="dashed">
        <color indexed="64"/>
      </left>
      <right style="dashed">
        <color indexed="64"/>
      </right>
      <top/>
      <bottom/>
      <diagonal/>
    </border>
    <border>
      <left style="dashed">
        <color indexed="64"/>
      </left>
      <right style="dashed">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right/>
      <top/>
      <bottom style="thin">
        <color theme="0" tint="-0.14996795556505021"/>
      </bottom>
      <diagonal/>
    </border>
    <border>
      <left/>
      <right style="thin">
        <color theme="0" tint="-0.1499679555650502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0" fontId="15" fillId="13" borderId="0" applyNumberFormat="0" applyBorder="0" applyAlignment="0" applyProtection="0"/>
  </cellStyleXfs>
  <cellXfs count="197">
    <xf numFmtId="0" fontId="0" fillId="0" borderId="0" xfId="0"/>
    <xf numFmtId="0" fontId="3" fillId="2" borderId="0" xfId="0" applyFont="1" applyFill="1" applyProtection="1"/>
    <xf numFmtId="0" fontId="3" fillId="2" borderId="0" xfId="0" applyFont="1" applyFill="1" applyAlignment="1" applyProtection="1">
      <alignment horizontal="center"/>
    </xf>
    <xf numFmtId="0" fontId="3" fillId="2" borderId="0" xfId="0" applyFont="1" applyFill="1" applyBorder="1" applyAlignment="1" applyProtection="1">
      <alignment horizontal="center"/>
    </xf>
    <xf numFmtId="0" fontId="3" fillId="2" borderId="12" xfId="0" applyFont="1" applyFill="1" applyBorder="1" applyProtection="1"/>
    <xf numFmtId="0" fontId="3" fillId="2" borderId="13" xfId="0" applyFont="1" applyFill="1" applyBorder="1" applyAlignment="1" applyProtection="1">
      <alignment vertical="center"/>
    </xf>
    <xf numFmtId="0" fontId="3" fillId="2" borderId="13" xfId="0" applyFont="1" applyFill="1" applyBorder="1" applyAlignment="1" applyProtection="1">
      <alignment horizontal="center" vertical="center"/>
    </xf>
    <xf numFmtId="0" fontId="3" fillId="2" borderId="13" xfId="0" applyFont="1" applyFill="1" applyBorder="1" applyProtection="1"/>
    <xf numFmtId="0" fontId="3" fillId="2" borderId="14" xfId="0" applyFont="1" applyFill="1" applyBorder="1" applyProtection="1"/>
    <xf numFmtId="0" fontId="3" fillId="2" borderId="15" xfId="0" applyFont="1" applyFill="1" applyBorder="1" applyProtection="1"/>
    <xf numFmtId="0" fontId="3" fillId="2" borderId="0" xfId="0" applyFont="1" applyFill="1" applyBorder="1" applyAlignment="1" applyProtection="1">
      <alignment vertical="center"/>
    </xf>
    <xf numFmtId="0" fontId="3" fillId="2" borderId="0" xfId="0" applyFont="1" applyFill="1" applyBorder="1" applyProtection="1"/>
    <xf numFmtId="0" fontId="3" fillId="2" borderId="16" xfId="0" applyFont="1" applyFill="1" applyBorder="1" applyProtection="1"/>
    <xf numFmtId="0" fontId="4" fillId="2" borderId="17" xfId="0" applyFont="1" applyFill="1" applyBorder="1" applyAlignment="1" applyProtection="1">
      <alignment horizontal="center" vertical="center"/>
    </xf>
    <xf numFmtId="3" fontId="3" fillId="2" borderId="18" xfId="0" applyNumberFormat="1" applyFont="1" applyFill="1" applyBorder="1" applyAlignment="1" applyProtection="1">
      <alignment horizontal="center" vertical="center"/>
    </xf>
    <xf numFmtId="3" fontId="3" fillId="2" borderId="20" xfId="0" applyNumberFormat="1" applyFont="1" applyFill="1" applyBorder="1" applyAlignment="1" applyProtection="1">
      <alignment horizontal="right" vertical="center"/>
    </xf>
    <xf numFmtId="3" fontId="3" fillId="2" borderId="0" xfId="0" applyNumberFormat="1" applyFont="1" applyFill="1" applyBorder="1" applyAlignment="1" applyProtection="1">
      <alignment horizontal="center" vertical="center"/>
    </xf>
    <xf numFmtId="3" fontId="3" fillId="2" borderId="0" xfId="0" applyNumberFormat="1" applyFont="1" applyFill="1" applyBorder="1" applyAlignment="1" applyProtection="1">
      <alignment horizontal="right" vertical="center"/>
    </xf>
    <xf numFmtId="3" fontId="4" fillId="2" borderId="20" xfId="0" applyNumberFormat="1" applyFont="1" applyFill="1" applyBorder="1" applyAlignment="1" applyProtection="1">
      <alignment horizontal="right" vertical="center"/>
    </xf>
    <xf numFmtId="0" fontId="4" fillId="2" borderId="0" xfId="0" applyFont="1" applyFill="1" applyBorder="1" applyAlignment="1" applyProtection="1">
      <alignment vertical="center"/>
    </xf>
    <xf numFmtId="3" fontId="3" fillId="2" borderId="13" xfId="0" applyNumberFormat="1" applyFont="1" applyFill="1" applyBorder="1" applyAlignment="1" applyProtection="1">
      <alignment horizontal="right" vertical="center"/>
    </xf>
    <xf numFmtId="0" fontId="3" fillId="2" borderId="21" xfId="0" applyFont="1" applyFill="1" applyBorder="1" applyProtection="1"/>
    <xf numFmtId="0" fontId="3" fillId="2" borderId="22" xfId="0" applyFont="1" applyFill="1" applyBorder="1" applyProtection="1"/>
    <xf numFmtId="0" fontId="3" fillId="2" borderId="22" xfId="0" applyFont="1" applyFill="1" applyBorder="1" applyAlignment="1" applyProtection="1">
      <alignment horizontal="center"/>
    </xf>
    <xf numFmtId="0" fontId="3" fillId="2" borderId="23" xfId="0" applyFont="1" applyFill="1" applyBorder="1" applyProtection="1"/>
    <xf numFmtId="3" fontId="4" fillId="2" borderId="0" xfId="0" applyNumberFormat="1" applyFont="1" applyFill="1" applyBorder="1" applyAlignment="1" applyProtection="1">
      <alignment horizontal="right" vertical="center"/>
    </xf>
    <xf numFmtId="0" fontId="5" fillId="3" borderId="0" xfId="0" applyFont="1" applyFill="1" applyBorder="1" applyProtection="1"/>
    <xf numFmtId="0" fontId="6" fillId="3" borderId="0" xfId="0" applyFont="1" applyFill="1" applyBorder="1" applyAlignment="1" applyProtection="1">
      <alignment horizontal="center" vertical="center"/>
    </xf>
    <xf numFmtId="3" fontId="3" fillId="2" borderId="0" xfId="0" applyNumberFormat="1" applyFont="1" applyFill="1" applyProtection="1"/>
    <xf numFmtId="3" fontId="4" fillId="4" borderId="19" xfId="0" applyNumberFormat="1" applyFont="1" applyFill="1" applyBorder="1" applyAlignment="1" applyProtection="1">
      <alignment horizontal="right" vertical="center"/>
    </xf>
    <xf numFmtId="3" fontId="3" fillId="2" borderId="19" xfId="0" applyNumberFormat="1" applyFont="1" applyFill="1" applyBorder="1" applyAlignment="1" applyProtection="1">
      <alignment horizontal="right" vertical="center"/>
      <protection locked="0"/>
    </xf>
    <xf numFmtId="0" fontId="7" fillId="2" borderId="15" xfId="0" applyFont="1" applyFill="1" applyBorder="1" applyProtection="1"/>
    <xf numFmtId="0" fontId="8"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7" fillId="2" borderId="0" xfId="0" applyFont="1" applyFill="1" applyBorder="1" applyProtection="1"/>
    <xf numFmtId="0" fontId="7" fillId="3" borderId="0" xfId="0" applyFont="1" applyFill="1" applyBorder="1" applyProtection="1"/>
    <xf numFmtId="0" fontId="8" fillId="3" borderId="0" xfId="0" applyFont="1" applyFill="1" applyBorder="1" applyAlignment="1" applyProtection="1">
      <alignment horizontal="center" vertical="center"/>
    </xf>
    <xf numFmtId="0" fontId="7" fillId="2" borderId="16" xfId="0" applyFont="1" applyFill="1" applyBorder="1" applyProtection="1"/>
    <xf numFmtId="0" fontId="7" fillId="2" borderId="0" xfId="0" applyFont="1" applyFill="1" applyProtection="1"/>
    <xf numFmtId="0" fontId="7" fillId="2" borderId="0" xfId="0" applyFont="1" applyFill="1" applyBorder="1" applyAlignment="1" applyProtection="1">
      <alignment horizontal="center" vertical="center"/>
    </xf>
    <xf numFmtId="3" fontId="8" fillId="2" borderId="0" xfId="0" applyNumberFormat="1" applyFont="1" applyFill="1" applyBorder="1" applyAlignment="1" applyProtection="1">
      <alignment horizontal="right" vertical="center"/>
    </xf>
    <xf numFmtId="3" fontId="7" fillId="2" borderId="20" xfId="0" applyNumberFormat="1" applyFont="1" applyFill="1" applyBorder="1" applyAlignment="1" applyProtection="1">
      <alignment horizontal="right" vertical="center"/>
    </xf>
    <xf numFmtId="3" fontId="7" fillId="2" borderId="0" xfId="0" applyNumberFormat="1" applyFont="1" applyFill="1" applyBorder="1" applyAlignment="1" applyProtection="1">
      <alignment horizontal="center" vertical="center"/>
    </xf>
    <xf numFmtId="3" fontId="8" fillId="2" borderId="20" xfId="0" applyNumberFormat="1" applyFont="1" applyFill="1" applyBorder="1" applyAlignment="1" applyProtection="1">
      <alignment horizontal="right" vertical="center"/>
    </xf>
    <xf numFmtId="3" fontId="3" fillId="2" borderId="22" xfId="0" applyNumberFormat="1" applyFont="1" applyFill="1" applyBorder="1" applyAlignment="1" applyProtection="1">
      <alignment horizontal="right" vertical="center"/>
    </xf>
    <xf numFmtId="0" fontId="4" fillId="4"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3" fillId="2" borderId="1" xfId="0" applyFont="1" applyFill="1" applyBorder="1" applyProtection="1"/>
    <xf numFmtId="0" fontId="3" fillId="2" borderId="1" xfId="0" applyFont="1" applyFill="1" applyBorder="1" applyAlignment="1" applyProtection="1">
      <alignment wrapText="1"/>
    </xf>
    <xf numFmtId="0" fontId="3" fillId="2" borderId="1" xfId="0" applyFont="1" applyFill="1" applyBorder="1" applyAlignment="1" applyProtection="1">
      <alignment horizontal="center"/>
    </xf>
    <xf numFmtId="164" fontId="3" fillId="2" borderId="1" xfId="0" applyNumberFormat="1" applyFont="1" applyFill="1" applyBorder="1" applyProtection="1"/>
    <xf numFmtId="0" fontId="3" fillId="2" borderId="2" xfId="0" applyFont="1" applyFill="1" applyBorder="1" applyProtection="1"/>
    <xf numFmtId="164" fontId="3" fillId="2" borderId="2" xfId="0" applyNumberFormat="1" applyFont="1" applyFill="1" applyBorder="1" applyProtection="1"/>
    <xf numFmtId="165" fontId="3" fillId="2" borderId="2" xfId="0" applyNumberFormat="1" applyFont="1" applyFill="1" applyBorder="1" applyProtection="1"/>
    <xf numFmtId="164" fontId="3" fillId="2" borderId="2" xfId="0" applyNumberFormat="1" applyFont="1" applyFill="1" applyBorder="1" applyAlignment="1" applyProtection="1">
      <alignment horizontal="right" vertical="center"/>
    </xf>
    <xf numFmtId="3" fontId="3" fillId="2" borderId="2" xfId="0" applyNumberFormat="1" applyFont="1" applyFill="1" applyBorder="1" applyAlignment="1" applyProtection="1">
      <alignment horizontal="right" vertical="center"/>
    </xf>
    <xf numFmtId="0" fontId="7" fillId="2" borderId="2" xfId="0" applyFont="1" applyFill="1" applyBorder="1" applyProtection="1"/>
    <xf numFmtId="3" fontId="3" fillId="2" borderId="16" xfId="0" applyNumberFormat="1" applyFont="1" applyFill="1" applyBorder="1" applyProtection="1"/>
    <xf numFmtId="0" fontId="5" fillId="2" borderId="0" xfId="0" applyFont="1" applyFill="1" applyBorder="1" applyProtection="1"/>
    <xf numFmtId="3" fontId="4" fillId="2" borderId="13" xfId="0" applyNumberFormat="1" applyFont="1" applyFill="1" applyBorder="1" applyAlignment="1" applyProtection="1">
      <alignment horizontal="right" vertical="center"/>
    </xf>
    <xf numFmtId="165" fontId="3" fillId="2" borderId="0" xfId="0" applyNumberFormat="1" applyFont="1" applyFill="1" applyBorder="1" applyProtection="1"/>
    <xf numFmtId="164" fontId="3" fillId="2" borderId="0" xfId="0" applyNumberFormat="1" applyFont="1" applyFill="1" applyBorder="1" applyProtection="1"/>
    <xf numFmtId="3" fontId="3" fillId="2" borderId="2" xfId="0" applyNumberFormat="1" applyFont="1" applyFill="1" applyBorder="1" applyProtection="1"/>
    <xf numFmtId="3" fontId="3" fillId="6" borderId="0" xfId="0" applyNumberFormat="1" applyFont="1" applyFill="1" applyBorder="1" applyAlignment="1" applyProtection="1">
      <alignment horizontal="center" vertical="center"/>
    </xf>
    <xf numFmtId="3" fontId="3" fillId="6" borderId="0" xfId="0" applyNumberFormat="1" applyFont="1" applyFill="1" applyBorder="1" applyAlignment="1" applyProtection="1">
      <alignment horizontal="right" vertical="center"/>
    </xf>
    <xf numFmtId="0" fontId="3" fillId="6" borderId="0" xfId="0" applyFont="1" applyFill="1" applyBorder="1" applyProtection="1"/>
    <xf numFmtId="3" fontId="4" fillId="6" borderId="0" xfId="0" applyNumberFormat="1" applyFont="1" applyFill="1" applyBorder="1" applyAlignment="1" applyProtection="1">
      <alignment horizontal="right" vertical="center"/>
    </xf>
    <xf numFmtId="0" fontId="3" fillId="6" borderId="0" xfId="0" applyFont="1" applyFill="1" applyBorder="1" applyAlignment="1" applyProtection="1">
      <alignment horizontal="center" vertical="center"/>
    </xf>
    <xf numFmtId="3" fontId="4" fillId="4" borderId="24" xfId="0" applyNumberFormat="1" applyFont="1" applyFill="1" applyBorder="1" applyAlignment="1" applyProtection="1">
      <alignment horizontal="right" vertical="center"/>
    </xf>
    <xf numFmtId="0" fontId="9" fillId="0" borderId="0" xfId="0" applyFont="1" applyFill="1" applyBorder="1" applyAlignment="1" applyProtection="1">
      <alignment horizontal="left" vertical="center"/>
    </xf>
    <xf numFmtId="0" fontId="3" fillId="2" borderId="0" xfId="0" applyFont="1" applyFill="1" applyBorder="1" applyAlignment="1" applyProtection="1">
      <alignment horizontal="left"/>
    </xf>
    <xf numFmtId="0" fontId="10" fillId="2" borderId="0" xfId="0" applyFont="1" applyFill="1" applyBorder="1" applyAlignment="1" applyProtection="1">
      <alignment horizontal="left" wrapText="1"/>
    </xf>
    <xf numFmtId="0" fontId="9" fillId="2" borderId="0" xfId="0" applyFont="1" applyFill="1" applyBorder="1" applyAlignment="1" applyProtection="1">
      <alignment horizontal="left"/>
    </xf>
    <xf numFmtId="0" fontId="10" fillId="2" borderId="22" xfId="0" applyFont="1" applyFill="1" applyBorder="1" applyAlignment="1" applyProtection="1">
      <alignment horizontal="left" vertical="top" wrapText="1"/>
    </xf>
    <xf numFmtId="0" fontId="2" fillId="2" borderId="0" xfId="0" applyFont="1" applyFill="1" applyProtection="1"/>
    <xf numFmtId="0" fontId="2" fillId="2" borderId="3" xfId="0" applyFont="1" applyFill="1" applyBorder="1" applyProtection="1"/>
    <xf numFmtId="3" fontId="3" fillId="4" borderId="19" xfId="0" applyNumberFormat="1" applyFont="1" applyFill="1" applyBorder="1" applyAlignment="1" applyProtection="1">
      <alignment horizontal="right" vertical="center"/>
    </xf>
    <xf numFmtId="3" fontId="2" fillId="2" borderId="19" xfId="0" applyNumberFormat="1" applyFont="1" applyFill="1" applyBorder="1" applyAlignment="1" applyProtection="1">
      <alignment horizontal="right" vertical="center"/>
      <protection locked="0"/>
    </xf>
    <xf numFmtId="3" fontId="4" fillId="4" borderId="13" xfId="0" applyNumberFormat="1" applyFont="1" applyFill="1" applyBorder="1" applyAlignment="1" applyProtection="1">
      <alignment horizontal="right" vertical="center"/>
    </xf>
    <xf numFmtId="0" fontId="2" fillId="0" borderId="3" xfId="0" applyFont="1" applyFill="1" applyBorder="1" applyProtection="1"/>
    <xf numFmtId="3" fontId="2" fillId="4" borderId="19" xfId="0" applyNumberFormat="1" applyFont="1" applyFill="1" applyBorder="1" applyAlignment="1" applyProtection="1">
      <alignment horizontal="right" vertical="center"/>
    </xf>
    <xf numFmtId="3" fontId="2" fillId="2" borderId="0" xfId="0" applyNumberFormat="1" applyFont="1" applyFill="1" applyBorder="1" applyAlignment="1" applyProtection="1">
      <alignment horizontal="right" vertical="center"/>
    </xf>
    <xf numFmtId="0" fontId="2" fillId="0" borderId="3" xfId="0" applyFont="1" applyFill="1" applyBorder="1" applyAlignment="1" applyProtection="1">
      <alignment wrapText="1"/>
    </xf>
    <xf numFmtId="0" fontId="2" fillId="2" borderId="3" xfId="0" applyFont="1" applyFill="1" applyBorder="1" applyAlignment="1" applyProtection="1">
      <alignment wrapText="1"/>
    </xf>
    <xf numFmtId="0" fontId="2" fillId="2" borderId="0" xfId="0" applyFont="1" applyFill="1" applyBorder="1" applyProtection="1"/>
    <xf numFmtId="3" fontId="3" fillId="2" borderId="0" xfId="0" applyNumberFormat="1" applyFont="1" applyFill="1" applyBorder="1" applyProtection="1"/>
    <xf numFmtId="0" fontId="2" fillId="2" borderId="25" xfId="0" applyFont="1" applyFill="1" applyBorder="1" applyProtection="1"/>
    <xf numFmtId="0" fontId="2" fillId="2" borderId="26" xfId="0" applyFont="1" applyFill="1" applyBorder="1" applyProtection="1"/>
    <xf numFmtId="0" fontId="2" fillId="2" borderId="27" xfId="0" applyFont="1" applyFill="1" applyBorder="1" applyProtection="1"/>
    <xf numFmtId="0" fontId="2" fillId="2" borderId="28" xfId="0" applyFont="1" applyFill="1" applyBorder="1" applyAlignment="1" applyProtection="1">
      <alignment wrapText="1"/>
    </xf>
    <xf numFmtId="0" fontId="2" fillId="2" borderId="29" xfId="0" applyFont="1" applyFill="1" applyBorder="1" applyAlignment="1" applyProtection="1">
      <alignment wrapText="1"/>
    </xf>
    <xf numFmtId="0" fontId="2" fillId="2" borderId="30" xfId="0" applyFont="1" applyFill="1" applyBorder="1" applyAlignment="1" applyProtection="1">
      <alignment wrapText="1"/>
    </xf>
    <xf numFmtId="3" fontId="11" fillId="7" borderId="19" xfId="0" applyNumberFormat="1" applyFont="1" applyFill="1" applyBorder="1" applyAlignment="1" applyProtection="1">
      <alignment horizontal="right" vertical="center"/>
    </xf>
    <xf numFmtId="3" fontId="1" fillId="7" borderId="19" xfId="0" applyNumberFormat="1" applyFont="1" applyFill="1" applyBorder="1" applyAlignment="1" applyProtection="1">
      <alignment horizontal="right" vertical="center"/>
    </xf>
    <xf numFmtId="3" fontId="2" fillId="2" borderId="18"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3" fontId="2" fillId="2" borderId="20" xfId="0" applyNumberFormat="1" applyFont="1" applyFill="1" applyBorder="1" applyAlignment="1" applyProtection="1">
      <alignment horizontal="right" vertical="center"/>
    </xf>
    <xf numFmtId="3" fontId="2" fillId="2" borderId="0"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horizontal="right" vertical="center"/>
    </xf>
    <xf numFmtId="3" fontId="11" fillId="2" borderId="20" xfId="0" applyNumberFormat="1" applyFont="1" applyFill="1" applyBorder="1" applyAlignment="1" applyProtection="1">
      <alignment horizontal="right" vertical="center"/>
    </xf>
    <xf numFmtId="0" fontId="11" fillId="2" borderId="0" xfId="0" applyFont="1" applyFill="1" applyBorder="1" applyAlignment="1" applyProtection="1">
      <alignment horizontal="center" vertical="center"/>
    </xf>
    <xf numFmtId="3" fontId="4" fillId="4" borderId="20" xfId="0" applyNumberFormat="1" applyFont="1" applyFill="1" applyBorder="1" applyAlignment="1" applyProtection="1">
      <alignment horizontal="right" vertical="center"/>
    </xf>
    <xf numFmtId="0" fontId="3" fillId="6" borderId="0" xfId="0" applyFont="1" applyFill="1" applyProtection="1"/>
    <xf numFmtId="0" fontId="7" fillId="6" borderId="0" xfId="0" applyFont="1" applyFill="1" applyProtection="1"/>
    <xf numFmtId="0" fontId="7" fillId="6" borderId="0" xfId="0" applyFont="1" applyFill="1" applyBorder="1" applyProtection="1"/>
    <xf numFmtId="0" fontId="3" fillId="6" borderId="0" xfId="0" applyFont="1" applyFill="1" applyBorder="1" applyAlignment="1" applyProtection="1">
      <alignment horizontal="center"/>
    </xf>
    <xf numFmtId="0" fontId="3" fillId="6" borderId="0" xfId="0" applyFont="1" applyFill="1" applyAlignment="1" applyProtection="1">
      <alignment horizontal="center"/>
    </xf>
    <xf numFmtId="0" fontId="3" fillId="6" borderId="22" xfId="0" applyFont="1" applyFill="1" applyBorder="1" applyProtection="1"/>
    <xf numFmtId="0" fontId="3" fillId="6" borderId="22" xfId="0" applyFont="1" applyFill="1" applyBorder="1" applyAlignment="1" applyProtection="1">
      <alignment horizontal="center"/>
    </xf>
    <xf numFmtId="0" fontId="0" fillId="6" borderId="0" xfId="0" applyFill="1" applyProtection="1"/>
    <xf numFmtId="3" fontId="3" fillId="6" borderId="0" xfId="0" applyNumberFormat="1" applyFont="1" applyFill="1" applyProtection="1"/>
    <xf numFmtId="0" fontId="3" fillId="6" borderId="1" xfId="0" applyFont="1" applyFill="1" applyBorder="1" applyProtection="1"/>
    <xf numFmtId="0" fontId="3" fillId="6" borderId="1" xfId="0" applyFont="1" applyFill="1" applyBorder="1" applyAlignment="1" applyProtection="1">
      <alignment wrapText="1"/>
    </xf>
    <xf numFmtId="0" fontId="2" fillId="6" borderId="0" xfId="0" applyFont="1" applyFill="1" applyProtection="1"/>
    <xf numFmtId="0" fontId="3" fillId="6" borderId="1" xfId="0" applyFont="1" applyFill="1" applyBorder="1" applyAlignment="1" applyProtection="1">
      <alignment horizontal="center"/>
    </xf>
    <xf numFmtId="0" fontId="3" fillId="6" borderId="0" xfId="0" applyFont="1" applyFill="1" applyBorder="1" applyAlignment="1" applyProtection="1">
      <alignment horizontal="center" vertical="center" wrapText="1"/>
    </xf>
    <xf numFmtId="0" fontId="12" fillId="6" borderId="0" xfId="0" applyFont="1" applyFill="1" applyProtection="1"/>
    <xf numFmtId="0" fontId="4" fillId="2" borderId="0" xfId="0" applyFont="1" applyFill="1" applyBorder="1" applyAlignment="1" applyProtection="1">
      <alignment vertical="center" wrapText="1"/>
    </xf>
    <xf numFmtId="0" fontId="3" fillId="2" borderId="7" xfId="0" applyFont="1" applyFill="1" applyBorder="1" applyProtection="1"/>
    <xf numFmtId="0" fontId="4" fillId="2" borderId="22" xfId="0" applyFont="1" applyFill="1" applyBorder="1" applyAlignment="1" applyProtection="1">
      <alignment vertical="center" wrapText="1"/>
    </xf>
    <xf numFmtId="0" fontId="4"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6" fillId="2" borderId="0" xfId="0" applyFont="1" applyFill="1" applyBorder="1" applyAlignment="1" applyProtection="1">
      <alignment vertical="center"/>
    </xf>
    <xf numFmtId="3" fontId="1" fillId="2" borderId="0" xfId="0" applyNumberFormat="1" applyFont="1" applyFill="1" applyBorder="1" applyAlignment="1" applyProtection="1">
      <alignment horizontal="right" vertical="center"/>
    </xf>
    <xf numFmtId="0" fontId="2" fillId="4" borderId="0" xfId="0" applyFont="1" applyFill="1" applyBorder="1" applyProtection="1"/>
    <xf numFmtId="0" fontId="2" fillId="4" borderId="0" xfId="0" applyFont="1" applyFill="1" applyProtection="1"/>
    <xf numFmtId="0" fontId="2" fillId="2" borderId="31" xfId="0" applyFont="1" applyFill="1" applyBorder="1" applyProtection="1"/>
    <xf numFmtId="0" fontId="2" fillId="2" borderId="32" xfId="0" applyFont="1" applyFill="1" applyBorder="1" applyProtection="1"/>
    <xf numFmtId="0" fontId="2" fillId="2" borderId="33" xfId="0" applyFont="1" applyFill="1" applyBorder="1" applyProtection="1"/>
    <xf numFmtId="0" fontId="4" fillId="11" borderId="0" xfId="0" applyFont="1" applyFill="1" applyBorder="1" applyAlignment="1" applyProtection="1">
      <alignment horizontal="center" vertical="center"/>
    </xf>
    <xf numFmtId="0" fontId="4" fillId="8" borderId="0" xfId="0" applyFont="1" applyFill="1" applyBorder="1" applyAlignment="1" applyProtection="1">
      <alignment horizontal="center" vertical="center"/>
    </xf>
    <xf numFmtId="0" fontId="6" fillId="9" borderId="0" xfId="0" applyFont="1" applyFill="1" applyBorder="1" applyAlignment="1" applyProtection="1">
      <alignment horizontal="center" vertical="center"/>
    </xf>
    <xf numFmtId="0" fontId="4" fillId="10"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3" fontId="1" fillId="12" borderId="19" xfId="0" applyNumberFormat="1" applyFont="1" applyFill="1" applyBorder="1" applyAlignment="1" applyProtection="1">
      <alignment horizontal="right" vertical="center"/>
    </xf>
    <xf numFmtId="3" fontId="1" fillId="4" borderId="19" xfId="0" applyNumberFormat="1" applyFont="1" applyFill="1" applyBorder="1" applyAlignment="1" applyProtection="1">
      <alignment horizontal="right" vertical="center"/>
    </xf>
    <xf numFmtId="0" fontId="0" fillId="2" borderId="0" xfId="0" applyFill="1" applyProtection="1"/>
    <xf numFmtId="0" fontId="6" fillId="5" borderId="0" xfId="0" applyFont="1" applyFill="1" applyBorder="1" applyAlignment="1" applyProtection="1">
      <alignment vertic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center" vertical="center"/>
    </xf>
    <xf numFmtId="0" fontId="10" fillId="2" borderId="0" xfId="0" applyFont="1" applyFill="1" applyBorder="1" applyProtection="1"/>
    <xf numFmtId="0" fontId="1" fillId="5" borderId="0" xfId="0" applyFont="1" applyFill="1" applyBorder="1" applyAlignment="1" applyProtection="1">
      <alignment vertical="center"/>
    </xf>
    <xf numFmtId="0" fontId="2" fillId="6" borderId="0" xfId="0" applyFont="1" applyFill="1" applyBorder="1" applyProtection="1"/>
    <xf numFmtId="0" fontId="0" fillId="2" borderId="0" xfId="0" applyFill="1" applyBorder="1" applyProtection="1"/>
    <xf numFmtId="0" fontId="3" fillId="2" borderId="0" xfId="0" applyFont="1" applyFill="1" applyBorder="1" applyAlignment="1" applyProtection="1">
      <alignment vertical="top" wrapText="1"/>
    </xf>
    <xf numFmtId="0" fontId="3" fillId="2" borderId="0" xfId="0" applyFont="1" applyFill="1" applyBorder="1" applyAlignment="1" applyProtection="1">
      <alignment horizontal="center" vertical="center"/>
    </xf>
    <xf numFmtId="3" fontId="3" fillId="2" borderId="0" xfId="0" applyNumberFormat="1" applyFont="1" applyFill="1" applyBorder="1" applyAlignment="1" applyProtection="1">
      <alignment horizontal="right" vertical="center"/>
      <protection locked="0"/>
    </xf>
    <xf numFmtId="3" fontId="4" fillId="4" borderId="0" xfId="0" applyNumberFormat="1" applyFont="1" applyFill="1" applyBorder="1" applyAlignment="1" applyProtection="1">
      <alignment horizontal="right" vertical="center"/>
    </xf>
    <xf numFmtId="3" fontId="11" fillId="7" borderId="0" xfId="0" applyNumberFormat="1" applyFont="1" applyFill="1" applyBorder="1" applyAlignment="1" applyProtection="1">
      <alignment horizontal="right" vertical="center"/>
    </xf>
    <xf numFmtId="3" fontId="1" fillId="7" borderId="0" xfId="0" applyNumberFormat="1" applyFont="1" applyFill="1" applyBorder="1" applyAlignment="1" applyProtection="1">
      <alignment horizontal="right" vertical="center"/>
    </xf>
    <xf numFmtId="164" fontId="3" fillId="2" borderId="1" xfId="0" applyNumberFormat="1" applyFont="1" applyFill="1" applyBorder="1" applyAlignment="1" applyProtection="1">
      <alignment horizontal="right" vertical="center"/>
    </xf>
    <xf numFmtId="0" fontId="7" fillId="2" borderId="1" xfId="0" applyFont="1" applyFill="1" applyBorder="1" applyProtection="1"/>
    <xf numFmtId="0" fontId="2" fillId="2" borderId="0" xfId="0" applyFont="1" applyFill="1" applyBorder="1" applyAlignment="1" applyProtection="1">
      <alignment wrapText="1"/>
    </xf>
    <xf numFmtId="0" fontId="3" fillId="0" borderId="2" xfId="0" applyFont="1" applyFill="1" applyBorder="1" applyProtection="1"/>
    <xf numFmtId="164" fontId="3" fillId="0" borderId="2" xfId="0" applyNumberFormat="1" applyFont="1" applyFill="1" applyBorder="1" applyProtection="1"/>
    <xf numFmtId="164" fontId="3" fillId="0" borderId="2" xfId="0" applyNumberFormat="1" applyFont="1" applyFill="1" applyBorder="1" applyAlignment="1" applyProtection="1">
      <alignment horizontal="right" vertical="center"/>
    </xf>
    <xf numFmtId="3" fontId="3" fillId="0" borderId="2" xfId="0" applyNumberFormat="1" applyFont="1" applyFill="1" applyBorder="1" applyAlignment="1" applyProtection="1">
      <alignment horizontal="right" vertical="center"/>
    </xf>
    <xf numFmtId="0" fontId="7" fillId="0" borderId="2" xfId="0" applyFont="1" applyFill="1" applyBorder="1" applyProtection="1"/>
    <xf numFmtId="164" fontId="3" fillId="0" borderId="1" xfId="0" applyNumberFormat="1" applyFont="1" applyFill="1" applyBorder="1" applyAlignment="1" applyProtection="1">
      <alignment horizontal="right" vertical="center"/>
    </xf>
    <xf numFmtId="0" fontId="7" fillId="0" borderId="1" xfId="0" applyFont="1" applyFill="1" applyBorder="1" applyProtection="1"/>
    <xf numFmtId="3" fontId="3" fillId="0" borderId="2" xfId="0" applyNumberFormat="1" applyFont="1" applyFill="1" applyBorder="1" applyProtection="1"/>
    <xf numFmtId="0" fontId="14" fillId="2" borderId="0" xfId="0" applyFont="1" applyFill="1" applyBorder="1" applyAlignment="1" applyProtection="1">
      <alignment horizontal="left" vertical="top" wrapText="1"/>
    </xf>
    <xf numFmtId="0" fontId="2" fillId="2" borderId="0" xfId="0" applyFont="1" applyFill="1" applyAlignment="1" applyProtection="1">
      <alignment wrapText="1"/>
    </xf>
    <xf numFmtId="0" fontId="10" fillId="2" borderId="0" xfId="0" applyFont="1" applyFill="1" applyBorder="1" applyAlignment="1" applyProtection="1">
      <alignment horizontal="left" vertical="top" wrapText="1"/>
    </xf>
    <xf numFmtId="0" fontId="4" fillId="11" borderId="0" xfId="0" applyFont="1" applyFill="1" applyBorder="1" applyAlignment="1" applyProtection="1">
      <alignment horizontal="center" vertical="center"/>
    </xf>
    <xf numFmtId="0" fontId="4" fillId="8" borderId="0" xfId="0" applyFont="1" applyFill="1" applyBorder="1" applyAlignment="1" applyProtection="1">
      <alignment horizontal="center" vertical="center"/>
    </xf>
    <xf numFmtId="0" fontId="6" fillId="9" borderId="0" xfId="0" applyFont="1" applyFill="1" applyBorder="1" applyAlignment="1" applyProtection="1">
      <alignment horizontal="center" vertical="center"/>
    </xf>
    <xf numFmtId="0" fontId="4" fillId="10" borderId="0" xfId="0" applyFont="1" applyFill="1" applyBorder="1" applyAlignment="1" applyProtection="1">
      <alignment horizontal="center" vertical="center"/>
    </xf>
    <xf numFmtId="0" fontId="1" fillId="8" borderId="0"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2" borderId="0" xfId="0" applyFont="1" applyFill="1" applyBorder="1" applyAlignment="1" applyProtection="1">
      <alignment horizontal="left" vertical="center" wrapText="1"/>
    </xf>
    <xf numFmtId="0" fontId="6" fillId="5"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9" fillId="2" borderId="0" xfId="1" applyFont="1" applyFill="1" applyBorder="1" applyAlignment="1" applyProtection="1">
      <alignment horizontal="center" vertical="top" wrapText="1"/>
    </xf>
    <xf numFmtId="0" fontId="14" fillId="2" borderId="0" xfId="0" applyFont="1" applyFill="1" applyBorder="1" applyAlignment="1" applyProtection="1">
      <alignment horizontal="left" vertical="top" wrapText="1"/>
    </xf>
    <xf numFmtId="0" fontId="13" fillId="2" borderId="0" xfId="0" applyFont="1" applyFill="1" applyBorder="1" applyAlignment="1" applyProtection="1">
      <alignment horizontal="left" vertical="top" wrapText="1"/>
    </xf>
  </cellXfs>
  <cellStyles count="2">
    <cellStyle name="Bad" xfId="1" builtinId="27"/>
    <cellStyle name="Normal" xfId="0" builtinId="0"/>
  </cellStyles>
  <dxfs count="247">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s>
  <tableStyles count="0" defaultTableStyle="TableStyleMedium2" defaultPivotStyle="PivotStyleLight16"/>
  <colors>
    <mruColors>
      <color rgb="FF0000FF"/>
      <color rgb="FFCCECFF"/>
      <color rgb="FF0076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WIC!A1"/><Relationship Id="rId2" Type="http://schemas.openxmlformats.org/officeDocument/2006/relationships/hyperlink" Target="#HWUC!A1"/><Relationship Id="rId1" Type="http://schemas.openxmlformats.org/officeDocument/2006/relationships/hyperlink" Target="#HWOC!A1"/><Relationship Id="rId6" Type="http://schemas.openxmlformats.org/officeDocument/2006/relationships/hyperlink" Target="#UAY!A1"/><Relationship Id="rId5" Type="http://schemas.openxmlformats.org/officeDocument/2006/relationships/hyperlink" Target="#VW1C!A1"/><Relationship Id="rId4" Type="http://schemas.openxmlformats.org/officeDocument/2006/relationships/hyperlink" Target="#Instructions!A1"/></Relationships>
</file>

<file path=xl/drawings/_rels/drawing2.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HWIC!A1"/><Relationship Id="rId1" Type="http://schemas.openxmlformats.org/officeDocument/2006/relationships/hyperlink" Target="#HWOC!A1"/><Relationship Id="rId5" Type="http://schemas.openxmlformats.org/officeDocument/2006/relationships/hyperlink" Target="#UAY!A1"/><Relationship Id="rId4" Type="http://schemas.openxmlformats.org/officeDocument/2006/relationships/hyperlink" Target="#VW1C!A1"/></Relationships>
</file>

<file path=xl/drawings/_rels/drawing3.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HWIC!A1"/><Relationship Id="rId1" Type="http://schemas.openxmlformats.org/officeDocument/2006/relationships/hyperlink" Target="#HWUC!A1"/><Relationship Id="rId5" Type="http://schemas.openxmlformats.org/officeDocument/2006/relationships/hyperlink" Target="#UAY!A1"/><Relationship Id="rId4" Type="http://schemas.openxmlformats.org/officeDocument/2006/relationships/hyperlink" Target="#VW1C!A1"/></Relationships>
</file>

<file path=xl/drawings/_rels/drawing4.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HWIC!A1"/><Relationship Id="rId1" Type="http://schemas.openxmlformats.org/officeDocument/2006/relationships/hyperlink" Target="#VWUC!A1"/><Relationship Id="rId5" Type="http://schemas.openxmlformats.org/officeDocument/2006/relationships/hyperlink" Target="#UAY!A1"/><Relationship Id="rId4" Type="http://schemas.openxmlformats.org/officeDocument/2006/relationships/hyperlink" Target="#VW1C!A1"/></Relationships>
</file>

<file path=xl/drawings/_rels/drawing5.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HWIC!A1"/><Relationship Id="rId1" Type="http://schemas.openxmlformats.org/officeDocument/2006/relationships/hyperlink" Target="#VW1C!A1"/><Relationship Id="rId4" Type="http://schemas.openxmlformats.org/officeDocument/2006/relationships/hyperlink" Target="#UAY!A1"/></Relationships>
</file>

<file path=xl/drawings/_rels/drawing6.xml.rels><?xml version="1.0" encoding="UTF-8" standalone="yes"?>
<Relationships xmlns="http://schemas.openxmlformats.org/package/2006/relationships"><Relationship Id="rId3" Type="http://schemas.openxmlformats.org/officeDocument/2006/relationships/hyperlink" Target="#VW1C!A1"/><Relationship Id="rId2" Type="http://schemas.openxmlformats.org/officeDocument/2006/relationships/hyperlink" Target="#Instructions!A1"/><Relationship Id="rId1" Type="http://schemas.openxmlformats.org/officeDocument/2006/relationships/hyperlink" Target="#HWIC!A1"/><Relationship Id="rId4" Type="http://schemas.openxmlformats.org/officeDocument/2006/relationships/hyperlink" Target="#UAY!A1"/></Relationships>
</file>

<file path=xl/drawings/_rels/drawing7.xml.rels><?xml version="1.0" encoding="UTF-8" standalone="yes"?>
<Relationships xmlns="http://schemas.openxmlformats.org/package/2006/relationships"><Relationship Id="rId8" Type="http://schemas.openxmlformats.org/officeDocument/2006/relationships/hyperlink" Target="https://www.hudexchange.info/get-assistance/my-question/" TargetMode="External"/><Relationship Id="rId3" Type="http://schemas.openxmlformats.org/officeDocument/2006/relationships/hyperlink" Target="#VW1C!A1"/><Relationship Id="rId7" Type="http://schemas.openxmlformats.org/officeDocument/2006/relationships/hyperlink" Target="http://www.hudhdx.info/" TargetMode="External"/><Relationship Id="rId2" Type="http://schemas.openxmlformats.org/officeDocument/2006/relationships/hyperlink" Target="#Instructions!A1"/><Relationship Id="rId1" Type="http://schemas.openxmlformats.org/officeDocument/2006/relationships/hyperlink" Target="#HWIC!A1"/><Relationship Id="rId6" Type="http://schemas.openxmlformats.org/officeDocument/2006/relationships/hyperlink" Target="https://www.hudexchange.info/" TargetMode="External"/><Relationship Id="rId5" Type="http://schemas.openxmlformats.org/officeDocument/2006/relationships/hyperlink" Target="https://www.hudexchange.info/resource/4036/point-in-time-count-methodology-guide/" TargetMode="External"/><Relationship Id="rId4" Type="http://schemas.openxmlformats.org/officeDocument/2006/relationships/hyperlink" Target="#UAY!A1"/></Relationships>
</file>

<file path=xl/drawings/drawing1.xml><?xml version="1.0" encoding="utf-8"?>
<xdr:wsDr xmlns:xdr="http://schemas.openxmlformats.org/drawingml/2006/spreadsheetDrawing" xmlns:a="http://schemas.openxmlformats.org/drawingml/2006/main">
  <xdr:twoCellAnchor>
    <xdr:from>
      <xdr:col>0</xdr:col>
      <xdr:colOff>57982</xdr:colOff>
      <xdr:row>19</xdr:row>
      <xdr:rowOff>77161</xdr:rowOff>
    </xdr:from>
    <xdr:to>
      <xdr:col>1</xdr:col>
      <xdr:colOff>1504</xdr:colOff>
      <xdr:row>35</xdr:row>
      <xdr:rowOff>95324</xdr:rowOff>
    </xdr:to>
    <xdr:sp macro="" textlink="">
      <xdr:nvSpPr>
        <xdr:cNvPr id="2" name="Rectangle 1">
          <a:hlinkClick xmlns:r="http://schemas.openxmlformats.org/officeDocument/2006/relationships" r:id="rId1" tooltip="Go to Households with Only Children (under age 18)"/>
        </xdr:cNvPr>
        <xdr:cNvSpPr>
          <a:spLocks/>
        </xdr:cNvSpPr>
      </xdr:nvSpPr>
      <xdr:spPr>
        <a:xfrm rot="-5400000">
          <a:off x="-651691" y="3285746"/>
          <a:ext cx="1967986"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Households with Only Children (under age 18)</a:t>
          </a:r>
        </a:p>
      </xdr:txBody>
    </xdr:sp>
    <xdr:clientData fPrintsWithSheet="0"/>
  </xdr:twoCellAnchor>
  <xdr:twoCellAnchor>
    <xdr:from>
      <xdr:col>0</xdr:col>
      <xdr:colOff>60910</xdr:colOff>
      <xdr:row>35</xdr:row>
      <xdr:rowOff>108648</xdr:rowOff>
    </xdr:from>
    <xdr:to>
      <xdr:col>1</xdr:col>
      <xdr:colOff>2331</xdr:colOff>
      <xdr:row>53</xdr:row>
      <xdr:rowOff>42765</xdr:rowOff>
    </xdr:to>
    <xdr:sp macro="" textlink="">
      <xdr:nvSpPr>
        <xdr:cNvPr id="3" name="Rectangle 2">
          <a:hlinkClick xmlns:r="http://schemas.openxmlformats.org/officeDocument/2006/relationships" r:id="rId2" tooltip="Go to Households without Children"/>
        </xdr:cNvPr>
        <xdr:cNvSpPr>
          <a:spLocks/>
        </xdr:cNvSpPr>
      </xdr:nvSpPr>
      <xdr:spPr>
        <a:xfrm rot="-5400000">
          <a:off x="-652614" y="5270907"/>
          <a:ext cx="1973588" cy="546539"/>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Households without</a:t>
          </a:r>
          <a:r>
            <a:rPr lang="en-US" sz="1100" b="1" baseline="0">
              <a:solidFill>
                <a:schemeClr val="bg1">
                  <a:lumMod val="50000"/>
                </a:schemeClr>
              </a:solidFill>
              <a:latin typeface="Arial Narrow" panose="020B0606020202030204" pitchFamily="34" charset="0"/>
              <a:ea typeface="+mn-ea"/>
              <a:cs typeface="+mn-cs"/>
            </a:rPr>
            <a:t> Children</a:t>
          </a:r>
        </a:p>
      </xdr:txBody>
    </xdr:sp>
    <xdr:clientData fPrintsWithSheet="0"/>
  </xdr:twoCellAnchor>
  <xdr:twoCellAnchor>
    <xdr:from>
      <xdr:col>0</xdr:col>
      <xdr:colOff>57039</xdr:colOff>
      <xdr:row>1</xdr:row>
      <xdr:rowOff>550837</xdr:rowOff>
    </xdr:from>
    <xdr:to>
      <xdr:col>0</xdr:col>
      <xdr:colOff>605679</xdr:colOff>
      <xdr:row>19</xdr:row>
      <xdr:rowOff>68586</xdr:rowOff>
    </xdr:to>
    <xdr:sp macro="" textlink="">
      <xdr:nvSpPr>
        <xdr:cNvPr id="4" name="Rectangle 3"/>
        <xdr:cNvSpPr>
          <a:spLocks/>
        </xdr:cNvSpPr>
      </xdr:nvSpPr>
      <xdr:spPr>
        <a:xfrm rot="-5400000">
          <a:off x="-683625" y="1339126"/>
          <a:ext cx="2029968"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solidFill>
              <a:effectLst/>
              <a:latin typeface="Arial Narrow" panose="020B0606020202030204" pitchFamily="34" charset="0"/>
              <a:ea typeface="+mn-ea"/>
              <a:cs typeface="+mn-cs"/>
            </a:rPr>
            <a:t>Households</a:t>
          </a:r>
          <a:r>
            <a:rPr lang="en-US" sz="1100" b="1">
              <a:solidFill>
                <a:schemeClr val="bg1"/>
              </a:solidFill>
              <a:latin typeface="Arial Narrow" panose="020B0606020202030204" pitchFamily="34" charset="0"/>
              <a:ea typeface="+mn-ea"/>
              <a:cs typeface="+mn-cs"/>
            </a:rPr>
            <a:t> with at Least One Adult and One Child</a:t>
          </a:r>
        </a:p>
      </xdr:txBody>
    </xdr:sp>
    <xdr:clientData fPrintsWithSheet="0"/>
  </xdr:twoCellAnchor>
  <xdr:twoCellAnchor>
    <xdr:from>
      <xdr:col>1</xdr:col>
      <xdr:colOff>7336</xdr:colOff>
      <xdr:row>1</xdr:row>
      <xdr:rowOff>3793</xdr:rowOff>
    </xdr:from>
    <xdr:to>
      <xdr:col>3</xdr:col>
      <xdr:colOff>1925246</xdr:colOff>
      <xdr:row>2</xdr:row>
      <xdr:rowOff>3345</xdr:rowOff>
    </xdr:to>
    <xdr:sp macro="" textlink="">
      <xdr:nvSpPr>
        <xdr:cNvPr id="5" name="Rectangle 4">
          <a:hlinkClick xmlns:r="http://schemas.openxmlformats.org/officeDocument/2006/relationships" r:id="rId3" tooltip="Go to All Households"/>
        </xdr:cNvPr>
        <xdr:cNvSpPr>
          <a:spLocks/>
        </xdr:cNvSpPr>
      </xdr:nvSpPr>
      <xdr:spPr>
        <a:xfrm>
          <a:off x="612454" y="48617"/>
          <a:ext cx="2029968"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effectLst/>
              <a:latin typeface="Arial Narrow" panose="020B0606020202030204" pitchFamily="34" charset="0"/>
              <a:ea typeface="+mn-ea"/>
              <a:cs typeface="+mn-cs"/>
            </a:rPr>
            <a:t>All Households</a:t>
          </a:r>
          <a:endParaRPr lang="en-US" sz="1100" b="1">
            <a:solidFill>
              <a:schemeClr val="bg1"/>
            </a:solidFill>
            <a:latin typeface="Arial Narrow" panose="020B0606020202030204" pitchFamily="34" charset="0"/>
            <a:ea typeface="+mn-ea"/>
            <a:cs typeface="+mn-cs"/>
          </a:endParaRPr>
        </a:p>
      </xdr:txBody>
    </xdr:sp>
    <xdr:clientData fPrintsWithSheet="0"/>
  </xdr:twoCellAnchor>
  <xdr:twoCellAnchor>
    <xdr:from>
      <xdr:col>16</xdr:col>
      <xdr:colOff>33603</xdr:colOff>
      <xdr:row>1</xdr:row>
      <xdr:rowOff>515</xdr:rowOff>
    </xdr:from>
    <xdr:to>
      <xdr:col>24</xdr:col>
      <xdr:colOff>539571</xdr:colOff>
      <xdr:row>2</xdr:row>
      <xdr:rowOff>67</xdr:rowOff>
    </xdr:to>
    <xdr:sp macro="" textlink="">
      <xdr:nvSpPr>
        <xdr:cNvPr id="23" name="Rectangle 22">
          <a:hlinkClick xmlns:r="http://schemas.openxmlformats.org/officeDocument/2006/relationships" r:id="rId4" tooltip="Go to Instructions"/>
        </xdr:cNvPr>
        <xdr:cNvSpPr>
          <a:spLocks/>
        </xdr:cNvSpPr>
      </xdr:nvSpPr>
      <xdr:spPr>
        <a:xfrm>
          <a:off x="6678691" y="45339"/>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1912802</xdr:colOff>
      <xdr:row>1</xdr:row>
      <xdr:rowOff>7730</xdr:rowOff>
    </xdr:from>
    <xdr:to>
      <xdr:col>7</xdr:col>
      <xdr:colOff>132770</xdr:colOff>
      <xdr:row>2</xdr:row>
      <xdr:rowOff>2729</xdr:rowOff>
    </xdr:to>
    <xdr:sp macro="" textlink="">
      <xdr:nvSpPr>
        <xdr:cNvPr id="6" name="Rectangle 5">
          <a:hlinkClick xmlns:r="http://schemas.openxmlformats.org/officeDocument/2006/relationships" r:id="rId5" tooltip="Go to Veteran Households Only"/>
        </xdr:cNvPr>
        <xdr:cNvSpPr>
          <a:spLocks/>
        </xdr:cNvSpPr>
      </xdr:nvSpPr>
      <xdr:spPr>
        <a:xfrm>
          <a:off x="2629978" y="52554"/>
          <a:ext cx="2029968"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120913</xdr:colOff>
      <xdr:row>1</xdr:row>
      <xdr:rowOff>5348</xdr:rowOff>
    </xdr:from>
    <xdr:to>
      <xdr:col>16</xdr:col>
      <xdr:colOff>31568</xdr:colOff>
      <xdr:row>2</xdr:row>
      <xdr:rowOff>347</xdr:rowOff>
    </xdr:to>
    <xdr:sp macro="" textlink="">
      <xdr:nvSpPr>
        <xdr:cNvPr id="9" name="Rectangle 8">
          <a:hlinkClick xmlns:r="http://schemas.openxmlformats.org/officeDocument/2006/relationships" r:id="rId6" tooltip="Go to Youth Households"/>
        </xdr:cNvPr>
        <xdr:cNvSpPr>
          <a:spLocks/>
        </xdr:cNvSpPr>
      </xdr:nvSpPr>
      <xdr:spPr>
        <a:xfrm>
          <a:off x="4654813" y="52973"/>
          <a:ext cx="2025205" cy="547449"/>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32</xdr:col>
      <xdr:colOff>112058</xdr:colOff>
      <xdr:row>1</xdr:row>
      <xdr:rowOff>11206</xdr:rowOff>
    </xdr:from>
    <xdr:to>
      <xdr:col>34</xdr:col>
      <xdr:colOff>1973938</xdr:colOff>
      <xdr:row>2</xdr:row>
      <xdr:rowOff>3275</xdr:rowOff>
    </xdr:to>
    <xdr:sp macro="" textlink="">
      <xdr:nvSpPr>
        <xdr:cNvPr id="10" name="Rectangle 9"/>
        <xdr:cNvSpPr>
          <a:spLocks/>
        </xdr:cNvSpPr>
      </xdr:nvSpPr>
      <xdr:spPr>
        <a:xfrm>
          <a:off x="11161058"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58093</xdr:colOff>
      <xdr:row>18</xdr:row>
      <xdr:rowOff>77291</xdr:rowOff>
    </xdr:from>
    <xdr:to>
      <xdr:col>1</xdr:col>
      <xdr:colOff>1615</xdr:colOff>
      <xdr:row>34</xdr:row>
      <xdr:rowOff>25416</xdr:rowOff>
    </xdr:to>
    <xdr:sp macro="" textlink="">
      <xdr:nvSpPr>
        <xdr:cNvPr id="10" name="Rectangle 9">
          <a:hlinkClick xmlns:r="http://schemas.openxmlformats.org/officeDocument/2006/relationships" r:id="rId1" tooltip="Go to Households with Only Children (under age 18)"/>
        </xdr:cNvPr>
        <xdr:cNvSpPr>
          <a:spLocks/>
        </xdr:cNvSpPr>
      </xdr:nvSpPr>
      <xdr:spPr>
        <a:xfrm rot="-5400000">
          <a:off x="-616562" y="3194828"/>
          <a:ext cx="1897949"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Households with Only Children (under age 18)</a:t>
          </a:r>
        </a:p>
      </xdr:txBody>
    </xdr:sp>
    <xdr:clientData fPrintsWithSheet="0"/>
  </xdr:twoCellAnchor>
  <xdr:twoCellAnchor>
    <xdr:from>
      <xdr:col>0</xdr:col>
      <xdr:colOff>61029</xdr:colOff>
      <xdr:row>34</xdr:row>
      <xdr:rowOff>32575</xdr:rowOff>
    </xdr:from>
    <xdr:to>
      <xdr:col>1</xdr:col>
      <xdr:colOff>2450</xdr:colOff>
      <xdr:row>51</xdr:row>
      <xdr:rowOff>54099</xdr:rowOff>
    </xdr:to>
    <xdr:sp macro="" textlink="">
      <xdr:nvSpPr>
        <xdr:cNvPr id="11" name="Rectangle 10"/>
        <xdr:cNvSpPr>
          <a:spLocks/>
        </xdr:cNvSpPr>
      </xdr:nvSpPr>
      <xdr:spPr>
        <a:xfrm rot="-5400000">
          <a:off x="-617757" y="5104067"/>
          <a:ext cx="1904112" cy="546539"/>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Households without</a:t>
          </a:r>
          <a:r>
            <a:rPr lang="en-US" sz="1100" b="1" baseline="0">
              <a:solidFill>
                <a:schemeClr val="bg1"/>
              </a:solidFill>
              <a:latin typeface="Arial Narrow" panose="020B0606020202030204" pitchFamily="34" charset="0"/>
              <a:ea typeface="+mn-ea"/>
              <a:cs typeface="+mn-cs"/>
            </a:rPr>
            <a:t> Children</a:t>
          </a:r>
        </a:p>
      </xdr:txBody>
    </xdr:sp>
    <xdr:clientData fPrintsWithSheet="0"/>
  </xdr:twoCellAnchor>
  <xdr:twoCellAnchor>
    <xdr:from>
      <xdr:col>0</xdr:col>
      <xdr:colOff>57150</xdr:colOff>
      <xdr:row>2</xdr:row>
      <xdr:rowOff>4119</xdr:rowOff>
    </xdr:from>
    <xdr:to>
      <xdr:col>0</xdr:col>
      <xdr:colOff>605790</xdr:colOff>
      <xdr:row>18</xdr:row>
      <xdr:rowOff>70956</xdr:rowOff>
    </xdr:to>
    <xdr:sp macro="" textlink="">
      <xdr:nvSpPr>
        <xdr:cNvPr id="12" name="Rectangle 11">
          <a:hlinkClick xmlns:r="http://schemas.openxmlformats.org/officeDocument/2006/relationships" r:id="rId2" tooltip="Go to Households with at Least One Adult and One Child"/>
        </xdr:cNvPr>
        <xdr:cNvSpPr>
          <a:spLocks/>
        </xdr:cNvSpPr>
      </xdr:nvSpPr>
      <xdr:spPr>
        <a:xfrm rot="-5400000">
          <a:off x="-654449" y="1315793"/>
          <a:ext cx="1971837"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Households</a:t>
          </a:r>
          <a:r>
            <a:rPr lang="en-US" sz="1100" b="1">
              <a:solidFill>
                <a:schemeClr val="bg1">
                  <a:lumMod val="50000"/>
                </a:schemeClr>
              </a:solidFill>
              <a:latin typeface="Arial Narrow" panose="020B0606020202030204" pitchFamily="34" charset="0"/>
              <a:ea typeface="+mn-ea"/>
              <a:cs typeface="+mn-cs"/>
            </a:rPr>
            <a:t> with at Least One Adult and One Child</a:t>
          </a:r>
        </a:p>
      </xdr:txBody>
    </xdr:sp>
    <xdr:clientData fPrintsWithSheet="0"/>
  </xdr:twoCellAnchor>
  <xdr:twoCellAnchor>
    <xdr:from>
      <xdr:col>1</xdr:col>
      <xdr:colOff>2965</xdr:colOff>
      <xdr:row>0</xdr:row>
      <xdr:rowOff>43143</xdr:rowOff>
    </xdr:from>
    <xdr:to>
      <xdr:col>3</xdr:col>
      <xdr:colOff>1920875</xdr:colOff>
      <xdr:row>1</xdr:row>
      <xdr:rowOff>543597</xdr:rowOff>
    </xdr:to>
    <xdr:sp macro="" textlink="">
      <xdr:nvSpPr>
        <xdr:cNvPr id="13" name="Rectangle 12">
          <a:hlinkClick xmlns:r="http://schemas.openxmlformats.org/officeDocument/2006/relationships" r:id="rId2" tooltip="Go to All Households"/>
        </xdr:cNvPr>
        <xdr:cNvSpPr>
          <a:spLocks/>
        </xdr:cNvSpPr>
      </xdr:nvSpPr>
      <xdr:spPr>
        <a:xfrm>
          <a:off x="608083" y="43143"/>
          <a:ext cx="2029968" cy="545278"/>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effectLst/>
              <a:latin typeface="Arial Narrow" panose="020B0606020202030204" pitchFamily="34" charset="0"/>
              <a:ea typeface="+mn-ea"/>
              <a:cs typeface="+mn-cs"/>
            </a:rPr>
            <a:t>All Households</a:t>
          </a:r>
          <a:endParaRPr lang="en-US" sz="1100" b="1">
            <a:solidFill>
              <a:schemeClr val="bg1"/>
            </a:solidFill>
            <a:latin typeface="Arial Narrow" panose="020B0606020202030204" pitchFamily="34" charset="0"/>
            <a:ea typeface="+mn-ea"/>
            <a:cs typeface="+mn-cs"/>
          </a:endParaRPr>
        </a:p>
      </xdr:txBody>
    </xdr:sp>
    <xdr:clientData fPrintsWithSheet="0"/>
  </xdr:twoCellAnchor>
  <xdr:twoCellAnchor>
    <xdr:from>
      <xdr:col>12</xdr:col>
      <xdr:colOff>78441</xdr:colOff>
      <xdr:row>0</xdr:row>
      <xdr:rowOff>39865</xdr:rowOff>
    </xdr:from>
    <xdr:to>
      <xdr:col>21</xdr:col>
      <xdr:colOff>584409</xdr:colOff>
      <xdr:row>1</xdr:row>
      <xdr:rowOff>543681</xdr:rowOff>
    </xdr:to>
    <xdr:sp macro="" textlink="">
      <xdr:nvSpPr>
        <xdr:cNvPr id="14" name="Rectangle 13">
          <a:hlinkClick xmlns:r="http://schemas.openxmlformats.org/officeDocument/2006/relationships" r:id="rId3" tooltip="Go to Instructions"/>
        </xdr:cNvPr>
        <xdr:cNvSpPr>
          <a:spLocks/>
        </xdr:cNvSpPr>
      </xdr:nvSpPr>
      <xdr:spPr>
        <a:xfrm>
          <a:off x="6667500" y="39865"/>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1906189</xdr:colOff>
      <xdr:row>1</xdr:row>
      <xdr:rowOff>2255</xdr:rowOff>
    </xdr:from>
    <xdr:to>
      <xdr:col>7</xdr:col>
      <xdr:colOff>126157</xdr:colOff>
      <xdr:row>2</xdr:row>
      <xdr:rowOff>1807</xdr:rowOff>
    </xdr:to>
    <xdr:sp macro="" textlink="">
      <xdr:nvSpPr>
        <xdr:cNvPr id="15" name="Rectangle 14">
          <a:hlinkClick xmlns:r="http://schemas.openxmlformats.org/officeDocument/2006/relationships" r:id="rId4" tooltip="Go to Veteran Households Only"/>
        </xdr:cNvPr>
        <xdr:cNvSpPr>
          <a:spLocks/>
        </xdr:cNvSpPr>
      </xdr:nvSpPr>
      <xdr:spPr>
        <a:xfrm>
          <a:off x="2623365" y="47079"/>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114300</xdr:colOff>
      <xdr:row>0</xdr:row>
      <xdr:rowOff>44697</xdr:rowOff>
    </xdr:from>
    <xdr:to>
      <xdr:col>12</xdr:col>
      <xdr:colOff>82385</xdr:colOff>
      <xdr:row>1</xdr:row>
      <xdr:rowOff>548513</xdr:rowOff>
    </xdr:to>
    <xdr:sp macro="" textlink="">
      <xdr:nvSpPr>
        <xdr:cNvPr id="16" name="Rectangle 15">
          <a:hlinkClick xmlns:r="http://schemas.openxmlformats.org/officeDocument/2006/relationships" r:id="rId5" tooltip="Go to Youth Households"/>
        </xdr:cNvPr>
        <xdr:cNvSpPr>
          <a:spLocks/>
        </xdr:cNvSpPr>
      </xdr:nvSpPr>
      <xdr:spPr>
        <a:xfrm>
          <a:off x="4641476" y="44697"/>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39</xdr:col>
      <xdr:colOff>-1</xdr:colOff>
      <xdr:row>1</xdr:row>
      <xdr:rowOff>11206</xdr:rowOff>
    </xdr:from>
    <xdr:to>
      <xdr:col>40</xdr:col>
      <xdr:colOff>1973938</xdr:colOff>
      <xdr:row>2</xdr:row>
      <xdr:rowOff>3275</xdr:rowOff>
    </xdr:to>
    <xdr:sp macro="" textlink="">
      <xdr:nvSpPr>
        <xdr:cNvPr id="9" name="Rectangle 8"/>
        <xdr:cNvSpPr>
          <a:spLocks/>
        </xdr:cNvSpPr>
      </xdr:nvSpPr>
      <xdr:spPr>
        <a:xfrm>
          <a:off x="13278970"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58093</xdr:colOff>
      <xdr:row>17</xdr:row>
      <xdr:rowOff>136122</xdr:rowOff>
    </xdr:from>
    <xdr:to>
      <xdr:col>1</xdr:col>
      <xdr:colOff>1615</xdr:colOff>
      <xdr:row>32</xdr:row>
      <xdr:rowOff>84247</xdr:rowOff>
    </xdr:to>
    <xdr:sp macro="" textlink="">
      <xdr:nvSpPr>
        <xdr:cNvPr id="2" name="Rectangle 1"/>
        <xdr:cNvSpPr>
          <a:spLocks/>
        </xdr:cNvSpPr>
      </xdr:nvSpPr>
      <xdr:spPr>
        <a:xfrm rot="-5400000">
          <a:off x="-538120" y="3107982"/>
          <a:ext cx="1741066"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Households with Only Children (under age 18)</a:t>
          </a:r>
        </a:p>
      </xdr:txBody>
    </xdr:sp>
    <xdr:clientData fPrintsWithSheet="0"/>
  </xdr:twoCellAnchor>
  <xdr:twoCellAnchor>
    <xdr:from>
      <xdr:col>0</xdr:col>
      <xdr:colOff>61029</xdr:colOff>
      <xdr:row>32</xdr:row>
      <xdr:rowOff>102611</xdr:rowOff>
    </xdr:from>
    <xdr:to>
      <xdr:col>1</xdr:col>
      <xdr:colOff>2450</xdr:colOff>
      <xdr:row>49</xdr:row>
      <xdr:rowOff>124135</xdr:rowOff>
    </xdr:to>
    <xdr:sp macro="" textlink="">
      <xdr:nvSpPr>
        <xdr:cNvPr id="3" name="Rectangle 2">
          <a:hlinkClick xmlns:r="http://schemas.openxmlformats.org/officeDocument/2006/relationships" r:id="rId1" tooltip="Go to Households without Children"/>
        </xdr:cNvPr>
        <xdr:cNvSpPr>
          <a:spLocks/>
        </xdr:cNvSpPr>
      </xdr:nvSpPr>
      <xdr:spPr>
        <a:xfrm rot="-5400000">
          <a:off x="-617757" y="4949985"/>
          <a:ext cx="1904112" cy="546539"/>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Households without</a:t>
          </a:r>
          <a:r>
            <a:rPr lang="en-US" sz="1100" b="1" baseline="0">
              <a:solidFill>
                <a:schemeClr val="bg1">
                  <a:lumMod val="50000"/>
                </a:schemeClr>
              </a:solidFill>
              <a:latin typeface="Arial Narrow" panose="020B0606020202030204" pitchFamily="34" charset="0"/>
              <a:ea typeface="+mn-ea"/>
              <a:cs typeface="+mn-cs"/>
            </a:rPr>
            <a:t> Children</a:t>
          </a:r>
        </a:p>
      </xdr:txBody>
    </xdr:sp>
    <xdr:clientData fPrintsWithSheet="0"/>
  </xdr:twoCellAnchor>
  <xdr:twoCellAnchor>
    <xdr:from>
      <xdr:col>0</xdr:col>
      <xdr:colOff>57150</xdr:colOff>
      <xdr:row>1</xdr:row>
      <xdr:rowOff>547044</xdr:rowOff>
    </xdr:from>
    <xdr:to>
      <xdr:col>0</xdr:col>
      <xdr:colOff>605790</xdr:colOff>
      <xdr:row>17</xdr:row>
      <xdr:rowOff>128106</xdr:rowOff>
    </xdr:to>
    <xdr:sp macro="" textlink="">
      <xdr:nvSpPr>
        <xdr:cNvPr id="4" name="Rectangle 3">
          <a:hlinkClick xmlns:r="http://schemas.openxmlformats.org/officeDocument/2006/relationships" r:id="rId2" tooltip="Go to Households with at Least One Adult and One Child"/>
        </xdr:cNvPr>
        <xdr:cNvSpPr>
          <a:spLocks/>
        </xdr:cNvSpPr>
      </xdr:nvSpPr>
      <xdr:spPr>
        <a:xfrm rot="-5400000">
          <a:off x="-654449" y="1306268"/>
          <a:ext cx="1971837"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Households</a:t>
          </a:r>
          <a:r>
            <a:rPr lang="en-US" sz="1100" b="1">
              <a:solidFill>
                <a:schemeClr val="bg1">
                  <a:lumMod val="50000"/>
                </a:schemeClr>
              </a:solidFill>
              <a:latin typeface="Arial Narrow" panose="020B0606020202030204" pitchFamily="34" charset="0"/>
              <a:ea typeface="+mn-ea"/>
              <a:cs typeface="+mn-cs"/>
            </a:rPr>
            <a:t> with at Least One Adult and One Child</a:t>
          </a:r>
        </a:p>
      </xdr:txBody>
    </xdr:sp>
    <xdr:clientData fPrintsWithSheet="0"/>
  </xdr:twoCellAnchor>
  <xdr:twoCellAnchor>
    <xdr:from>
      <xdr:col>1</xdr:col>
      <xdr:colOff>2965</xdr:colOff>
      <xdr:row>1</xdr:row>
      <xdr:rowOff>0</xdr:rowOff>
    </xdr:from>
    <xdr:to>
      <xdr:col>3</xdr:col>
      <xdr:colOff>1911629</xdr:colOff>
      <xdr:row>1</xdr:row>
      <xdr:rowOff>548640</xdr:rowOff>
    </xdr:to>
    <xdr:sp macro="" textlink="">
      <xdr:nvSpPr>
        <xdr:cNvPr id="5" name="Rectangle 4">
          <a:hlinkClick xmlns:r="http://schemas.openxmlformats.org/officeDocument/2006/relationships" r:id="rId2" tooltip="Go to All Households"/>
        </xdr:cNvPr>
        <xdr:cNvSpPr>
          <a:spLocks/>
        </xdr:cNvSpPr>
      </xdr:nvSpPr>
      <xdr:spPr>
        <a:xfrm>
          <a:off x="612565" y="47625"/>
          <a:ext cx="2022964"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effectLst/>
              <a:latin typeface="Arial Narrow" panose="020B0606020202030204" pitchFamily="34" charset="0"/>
              <a:ea typeface="+mn-ea"/>
              <a:cs typeface="+mn-cs"/>
            </a:rPr>
            <a:t>All Households</a:t>
          </a:r>
          <a:endParaRPr lang="en-US" sz="1100" b="1">
            <a:solidFill>
              <a:schemeClr val="bg1"/>
            </a:solidFill>
            <a:latin typeface="Arial Narrow" panose="020B0606020202030204" pitchFamily="34" charset="0"/>
            <a:ea typeface="+mn-ea"/>
            <a:cs typeface="+mn-cs"/>
          </a:endParaRPr>
        </a:p>
      </xdr:txBody>
    </xdr:sp>
    <xdr:clientData fPrintsWithSheet="0"/>
  </xdr:twoCellAnchor>
  <xdr:twoCellAnchor>
    <xdr:from>
      <xdr:col>16</xdr:col>
      <xdr:colOff>33603</xdr:colOff>
      <xdr:row>0</xdr:row>
      <xdr:rowOff>41546</xdr:rowOff>
    </xdr:from>
    <xdr:to>
      <xdr:col>24</xdr:col>
      <xdr:colOff>542000</xdr:colOff>
      <xdr:row>1</xdr:row>
      <xdr:rowOff>545362</xdr:rowOff>
    </xdr:to>
    <xdr:sp macro="" textlink="">
      <xdr:nvSpPr>
        <xdr:cNvPr id="6" name="Rectangle 5">
          <a:hlinkClick xmlns:r="http://schemas.openxmlformats.org/officeDocument/2006/relationships" r:id="rId3" tooltip="Go to Instructions"/>
        </xdr:cNvPr>
        <xdr:cNvSpPr>
          <a:spLocks/>
        </xdr:cNvSpPr>
      </xdr:nvSpPr>
      <xdr:spPr>
        <a:xfrm>
          <a:off x="6678691" y="41546"/>
          <a:ext cx="2032397"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1906189</xdr:colOff>
      <xdr:row>1</xdr:row>
      <xdr:rowOff>3937</xdr:rowOff>
    </xdr:from>
    <xdr:to>
      <xdr:col>7</xdr:col>
      <xdr:colOff>126157</xdr:colOff>
      <xdr:row>1</xdr:row>
      <xdr:rowOff>548024</xdr:rowOff>
    </xdr:to>
    <xdr:sp macro="" textlink="">
      <xdr:nvSpPr>
        <xdr:cNvPr id="7" name="Rectangle 6">
          <a:hlinkClick xmlns:r="http://schemas.openxmlformats.org/officeDocument/2006/relationships" r:id="rId4" tooltip="Go to Veteran Households Only"/>
        </xdr:cNvPr>
        <xdr:cNvSpPr>
          <a:spLocks/>
        </xdr:cNvSpPr>
      </xdr:nvSpPr>
      <xdr:spPr>
        <a:xfrm>
          <a:off x="2630089" y="51562"/>
          <a:ext cx="2029968"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114300</xdr:colOff>
      <xdr:row>0</xdr:row>
      <xdr:rowOff>44697</xdr:rowOff>
    </xdr:from>
    <xdr:to>
      <xdr:col>16</xdr:col>
      <xdr:colOff>28317</xdr:colOff>
      <xdr:row>1</xdr:row>
      <xdr:rowOff>548513</xdr:rowOff>
    </xdr:to>
    <xdr:sp macro="" textlink="">
      <xdr:nvSpPr>
        <xdr:cNvPr id="8" name="Rectangle 7">
          <a:hlinkClick xmlns:r="http://schemas.openxmlformats.org/officeDocument/2006/relationships" r:id="rId5" tooltip="Go to Youth Households"/>
        </xdr:cNvPr>
        <xdr:cNvSpPr>
          <a:spLocks/>
        </xdr:cNvSpPr>
      </xdr:nvSpPr>
      <xdr:spPr>
        <a:xfrm>
          <a:off x="4641476" y="44697"/>
          <a:ext cx="2031929"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32</xdr:col>
      <xdr:colOff>110015</xdr:colOff>
      <xdr:row>1</xdr:row>
      <xdr:rowOff>11206</xdr:rowOff>
    </xdr:from>
    <xdr:to>
      <xdr:col>34</xdr:col>
      <xdr:colOff>1971895</xdr:colOff>
      <xdr:row>2</xdr:row>
      <xdr:rowOff>3275</xdr:rowOff>
    </xdr:to>
    <xdr:sp macro="" textlink="">
      <xdr:nvSpPr>
        <xdr:cNvPr id="9" name="Rectangle 8"/>
        <xdr:cNvSpPr>
          <a:spLocks/>
        </xdr:cNvSpPr>
      </xdr:nvSpPr>
      <xdr:spPr>
        <a:xfrm>
          <a:off x="11159015"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61029</xdr:colOff>
      <xdr:row>17</xdr:row>
      <xdr:rowOff>134529</xdr:rowOff>
    </xdr:from>
    <xdr:to>
      <xdr:col>0</xdr:col>
      <xdr:colOff>607568</xdr:colOff>
      <xdr:row>34</xdr:row>
      <xdr:rowOff>41192</xdr:rowOff>
    </xdr:to>
    <xdr:sp macro="" textlink="">
      <xdr:nvSpPr>
        <xdr:cNvPr id="2" name="Rectangle 1">
          <a:hlinkClick xmlns:r="http://schemas.openxmlformats.org/officeDocument/2006/relationships" r:id="rId1" tooltip="Go to Veteran Households without Children"/>
        </xdr:cNvPr>
        <xdr:cNvSpPr>
          <a:spLocks/>
        </xdr:cNvSpPr>
      </xdr:nvSpPr>
      <xdr:spPr>
        <a:xfrm rot="-5400000">
          <a:off x="-652495" y="3295978"/>
          <a:ext cx="1973588" cy="546539"/>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chemeClr val="bg1">
                  <a:lumMod val="50000"/>
                </a:schemeClr>
              </a:solidFill>
              <a:latin typeface="Arial Narrow" panose="020B0606020202030204" pitchFamily="34" charset="0"/>
              <a:ea typeface="+mn-ea"/>
              <a:cs typeface="+mn-cs"/>
            </a:rPr>
            <a:t>Veteran Households without Children</a:t>
          </a:r>
        </a:p>
      </xdr:txBody>
    </xdr:sp>
    <xdr:clientData fPrintsWithSheet="0"/>
  </xdr:twoCellAnchor>
  <xdr:twoCellAnchor>
    <xdr:from>
      <xdr:col>0</xdr:col>
      <xdr:colOff>57150</xdr:colOff>
      <xdr:row>2</xdr:row>
      <xdr:rowOff>4119</xdr:rowOff>
    </xdr:from>
    <xdr:to>
      <xdr:col>0</xdr:col>
      <xdr:colOff>605790</xdr:colOff>
      <xdr:row>17</xdr:row>
      <xdr:rowOff>128106</xdr:rowOff>
    </xdr:to>
    <xdr:sp macro="" textlink="">
      <xdr:nvSpPr>
        <xdr:cNvPr id="3" name="Rectangle 2"/>
        <xdr:cNvSpPr>
          <a:spLocks/>
        </xdr:cNvSpPr>
      </xdr:nvSpPr>
      <xdr:spPr>
        <a:xfrm rot="-5400000">
          <a:off x="-654449" y="1315793"/>
          <a:ext cx="1971837"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Veteran Households with at Least One Adult and One Child</a:t>
          </a:r>
        </a:p>
      </xdr:txBody>
    </xdr:sp>
    <xdr:clientData fPrintsWithSheet="0"/>
  </xdr:twoCellAnchor>
  <xdr:twoCellAnchor>
    <xdr:from>
      <xdr:col>1</xdr:col>
      <xdr:colOff>2965</xdr:colOff>
      <xdr:row>1</xdr:row>
      <xdr:rowOff>0</xdr:rowOff>
    </xdr:from>
    <xdr:to>
      <xdr:col>3</xdr:col>
      <xdr:colOff>1911629</xdr:colOff>
      <xdr:row>1</xdr:row>
      <xdr:rowOff>548640</xdr:rowOff>
    </xdr:to>
    <xdr:sp macro="" textlink="">
      <xdr:nvSpPr>
        <xdr:cNvPr id="4" name="Rectangle 3">
          <a:hlinkClick xmlns:r="http://schemas.openxmlformats.org/officeDocument/2006/relationships" r:id="rId2" tooltip="Go to All Households"/>
        </xdr:cNvPr>
        <xdr:cNvSpPr>
          <a:spLocks/>
        </xdr:cNvSpPr>
      </xdr:nvSpPr>
      <xdr:spPr>
        <a:xfrm>
          <a:off x="612565" y="47625"/>
          <a:ext cx="2022964"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All Households</a:t>
          </a:r>
          <a:endParaRPr lang="en-US" sz="1100" b="1">
            <a:solidFill>
              <a:schemeClr val="bg1">
                <a:lumMod val="50000"/>
              </a:schemeClr>
            </a:solidFill>
            <a:latin typeface="Arial Narrow" panose="020B0606020202030204" pitchFamily="34" charset="0"/>
            <a:ea typeface="+mn-ea"/>
            <a:cs typeface="+mn-cs"/>
          </a:endParaRPr>
        </a:p>
      </xdr:txBody>
    </xdr:sp>
    <xdr:clientData fPrintsWithSheet="0"/>
  </xdr:twoCellAnchor>
  <xdr:twoCellAnchor>
    <xdr:from>
      <xdr:col>16</xdr:col>
      <xdr:colOff>22397</xdr:colOff>
      <xdr:row>0</xdr:row>
      <xdr:rowOff>41546</xdr:rowOff>
    </xdr:from>
    <xdr:to>
      <xdr:col>24</xdr:col>
      <xdr:colOff>528365</xdr:colOff>
      <xdr:row>1</xdr:row>
      <xdr:rowOff>545362</xdr:rowOff>
    </xdr:to>
    <xdr:sp macro="" textlink="">
      <xdr:nvSpPr>
        <xdr:cNvPr id="5" name="Rectangle 4">
          <a:hlinkClick xmlns:r="http://schemas.openxmlformats.org/officeDocument/2006/relationships" r:id="rId3" tooltip="Go to Instructions"/>
        </xdr:cNvPr>
        <xdr:cNvSpPr>
          <a:spLocks/>
        </xdr:cNvSpPr>
      </xdr:nvSpPr>
      <xdr:spPr>
        <a:xfrm>
          <a:off x="6667485" y="41546"/>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1906190</xdr:colOff>
      <xdr:row>1</xdr:row>
      <xdr:rowOff>3937</xdr:rowOff>
    </xdr:from>
    <xdr:to>
      <xdr:col>7</xdr:col>
      <xdr:colOff>120205</xdr:colOff>
      <xdr:row>1</xdr:row>
      <xdr:rowOff>548024</xdr:rowOff>
    </xdr:to>
    <xdr:sp macro="" textlink="">
      <xdr:nvSpPr>
        <xdr:cNvPr id="6" name="Rectangle 5">
          <a:hlinkClick xmlns:r="http://schemas.openxmlformats.org/officeDocument/2006/relationships" r:id="rId4" tooltip="Go to Veteran Households Only"/>
        </xdr:cNvPr>
        <xdr:cNvSpPr>
          <a:spLocks/>
        </xdr:cNvSpPr>
      </xdr:nvSpPr>
      <xdr:spPr>
        <a:xfrm>
          <a:off x="2630090" y="51562"/>
          <a:ext cx="2024015" cy="544087"/>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Veteran Households Only</a:t>
          </a:r>
        </a:p>
      </xdr:txBody>
    </xdr:sp>
    <xdr:clientData fPrintsWithSheet="0"/>
  </xdr:twoCellAnchor>
  <xdr:twoCellAnchor>
    <xdr:from>
      <xdr:col>7</xdr:col>
      <xdr:colOff>114299</xdr:colOff>
      <xdr:row>1</xdr:row>
      <xdr:rowOff>1555</xdr:rowOff>
    </xdr:from>
    <xdr:to>
      <xdr:col>16</xdr:col>
      <xdr:colOff>17211</xdr:colOff>
      <xdr:row>1</xdr:row>
      <xdr:rowOff>545642</xdr:rowOff>
    </xdr:to>
    <xdr:sp macro="" textlink="">
      <xdr:nvSpPr>
        <xdr:cNvPr id="7" name="Rectangle 6">
          <a:hlinkClick xmlns:r="http://schemas.openxmlformats.org/officeDocument/2006/relationships" r:id="rId5" tooltip="Go to Youth Households"/>
        </xdr:cNvPr>
        <xdr:cNvSpPr>
          <a:spLocks/>
        </xdr:cNvSpPr>
      </xdr:nvSpPr>
      <xdr:spPr>
        <a:xfrm>
          <a:off x="4641475" y="46379"/>
          <a:ext cx="2020824"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32</xdr:col>
      <xdr:colOff>112058</xdr:colOff>
      <xdr:row>1</xdr:row>
      <xdr:rowOff>11206</xdr:rowOff>
    </xdr:from>
    <xdr:to>
      <xdr:col>34</xdr:col>
      <xdr:colOff>1973938</xdr:colOff>
      <xdr:row>2</xdr:row>
      <xdr:rowOff>3275</xdr:rowOff>
    </xdr:to>
    <xdr:sp macro="" textlink="">
      <xdr:nvSpPr>
        <xdr:cNvPr id="8" name="Rectangle 7"/>
        <xdr:cNvSpPr>
          <a:spLocks/>
        </xdr:cNvSpPr>
      </xdr:nvSpPr>
      <xdr:spPr>
        <a:xfrm>
          <a:off x="11161058"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61029</xdr:colOff>
      <xdr:row>17</xdr:row>
      <xdr:rowOff>134529</xdr:rowOff>
    </xdr:from>
    <xdr:to>
      <xdr:col>0</xdr:col>
      <xdr:colOff>607568</xdr:colOff>
      <xdr:row>34</xdr:row>
      <xdr:rowOff>41192</xdr:rowOff>
    </xdr:to>
    <xdr:sp macro="" textlink="">
      <xdr:nvSpPr>
        <xdr:cNvPr id="2" name="Rectangle 1"/>
        <xdr:cNvSpPr>
          <a:spLocks/>
        </xdr:cNvSpPr>
      </xdr:nvSpPr>
      <xdr:spPr>
        <a:xfrm rot="-5400000">
          <a:off x="-652495" y="3295978"/>
          <a:ext cx="1973588" cy="546539"/>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chemeClr val="bg1"/>
              </a:solidFill>
              <a:latin typeface="Arial Narrow" panose="020B0606020202030204" pitchFamily="34" charset="0"/>
              <a:ea typeface="+mn-ea"/>
              <a:cs typeface="+mn-cs"/>
            </a:rPr>
            <a:t>Veteran Households without Children</a:t>
          </a:r>
        </a:p>
      </xdr:txBody>
    </xdr:sp>
    <xdr:clientData fPrintsWithSheet="0"/>
  </xdr:twoCellAnchor>
  <xdr:twoCellAnchor>
    <xdr:from>
      <xdr:col>0</xdr:col>
      <xdr:colOff>57150</xdr:colOff>
      <xdr:row>2</xdr:row>
      <xdr:rowOff>4119</xdr:rowOff>
    </xdr:from>
    <xdr:to>
      <xdr:col>0</xdr:col>
      <xdr:colOff>605790</xdr:colOff>
      <xdr:row>17</xdr:row>
      <xdr:rowOff>128106</xdr:rowOff>
    </xdr:to>
    <xdr:sp macro="" textlink="">
      <xdr:nvSpPr>
        <xdr:cNvPr id="3" name="Rectangle 2">
          <a:hlinkClick xmlns:r="http://schemas.openxmlformats.org/officeDocument/2006/relationships" r:id="rId1" tooltip="Go to Veteran Households with at Least One Adult and One Child"/>
        </xdr:cNvPr>
        <xdr:cNvSpPr>
          <a:spLocks/>
        </xdr:cNvSpPr>
      </xdr:nvSpPr>
      <xdr:spPr>
        <a:xfrm rot="-5400000">
          <a:off x="-654449" y="1315793"/>
          <a:ext cx="1971837"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with at Least One Adult and One Child</a:t>
          </a:r>
        </a:p>
      </xdr:txBody>
    </xdr:sp>
    <xdr:clientData fPrintsWithSheet="0"/>
  </xdr:twoCellAnchor>
  <xdr:twoCellAnchor>
    <xdr:from>
      <xdr:col>1</xdr:col>
      <xdr:colOff>2965</xdr:colOff>
      <xdr:row>1</xdr:row>
      <xdr:rowOff>0</xdr:rowOff>
    </xdr:from>
    <xdr:to>
      <xdr:col>3</xdr:col>
      <xdr:colOff>1911629</xdr:colOff>
      <xdr:row>1</xdr:row>
      <xdr:rowOff>548640</xdr:rowOff>
    </xdr:to>
    <xdr:sp macro="" textlink="">
      <xdr:nvSpPr>
        <xdr:cNvPr id="4" name="Rectangle 3">
          <a:hlinkClick xmlns:r="http://schemas.openxmlformats.org/officeDocument/2006/relationships" r:id="rId2" tooltip="Go to All Households"/>
        </xdr:cNvPr>
        <xdr:cNvSpPr>
          <a:spLocks/>
        </xdr:cNvSpPr>
      </xdr:nvSpPr>
      <xdr:spPr>
        <a:xfrm>
          <a:off x="612565" y="47625"/>
          <a:ext cx="2022964"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All Households</a:t>
          </a:r>
          <a:endParaRPr lang="en-US" sz="1100" b="1">
            <a:solidFill>
              <a:schemeClr val="bg1">
                <a:lumMod val="50000"/>
              </a:schemeClr>
            </a:solidFill>
            <a:latin typeface="Arial Narrow" panose="020B0606020202030204" pitchFamily="34" charset="0"/>
            <a:ea typeface="+mn-ea"/>
            <a:cs typeface="+mn-cs"/>
          </a:endParaRPr>
        </a:p>
      </xdr:txBody>
    </xdr:sp>
    <xdr:clientData fPrintsWithSheet="0"/>
  </xdr:twoCellAnchor>
  <xdr:twoCellAnchor>
    <xdr:from>
      <xdr:col>12</xdr:col>
      <xdr:colOff>78441</xdr:colOff>
      <xdr:row>0</xdr:row>
      <xdr:rowOff>41546</xdr:rowOff>
    </xdr:from>
    <xdr:to>
      <xdr:col>21</xdr:col>
      <xdr:colOff>566121</xdr:colOff>
      <xdr:row>1</xdr:row>
      <xdr:rowOff>545362</xdr:rowOff>
    </xdr:to>
    <xdr:sp macro="" textlink="">
      <xdr:nvSpPr>
        <xdr:cNvPr id="5" name="Rectangle 4">
          <a:hlinkClick xmlns:r="http://schemas.openxmlformats.org/officeDocument/2006/relationships" r:id="rId3" tooltip="Go to Instructions"/>
        </xdr:cNvPr>
        <xdr:cNvSpPr>
          <a:spLocks/>
        </xdr:cNvSpPr>
      </xdr:nvSpPr>
      <xdr:spPr>
        <a:xfrm>
          <a:off x="6667500" y="41546"/>
          <a:ext cx="2011680"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1906190</xdr:colOff>
      <xdr:row>1</xdr:row>
      <xdr:rowOff>3937</xdr:rowOff>
    </xdr:from>
    <xdr:to>
      <xdr:col>7</xdr:col>
      <xdr:colOff>120205</xdr:colOff>
      <xdr:row>1</xdr:row>
      <xdr:rowOff>548024</xdr:rowOff>
    </xdr:to>
    <xdr:sp macro="" textlink="">
      <xdr:nvSpPr>
        <xdr:cNvPr id="6" name="Rectangle 5">
          <a:hlinkClick xmlns:r="http://schemas.openxmlformats.org/officeDocument/2006/relationships" r:id="rId1" tooltip="Go to Veteran Households Only"/>
        </xdr:cNvPr>
        <xdr:cNvSpPr>
          <a:spLocks/>
        </xdr:cNvSpPr>
      </xdr:nvSpPr>
      <xdr:spPr>
        <a:xfrm>
          <a:off x="2630090" y="51562"/>
          <a:ext cx="2024015" cy="544087"/>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Veteran Households Only</a:t>
          </a:r>
        </a:p>
      </xdr:txBody>
    </xdr:sp>
    <xdr:clientData fPrintsWithSheet="0"/>
  </xdr:twoCellAnchor>
  <xdr:twoCellAnchor>
    <xdr:from>
      <xdr:col>7</xdr:col>
      <xdr:colOff>114300</xdr:colOff>
      <xdr:row>1</xdr:row>
      <xdr:rowOff>1555</xdr:rowOff>
    </xdr:from>
    <xdr:to>
      <xdr:col>12</xdr:col>
      <xdr:colOff>73241</xdr:colOff>
      <xdr:row>1</xdr:row>
      <xdr:rowOff>545642</xdr:rowOff>
    </xdr:to>
    <xdr:sp macro="" textlink="">
      <xdr:nvSpPr>
        <xdr:cNvPr id="7" name="Rectangle 6">
          <a:hlinkClick xmlns:r="http://schemas.openxmlformats.org/officeDocument/2006/relationships" r:id="rId4" tooltip="Go to Youth Households"/>
        </xdr:cNvPr>
        <xdr:cNvSpPr>
          <a:spLocks/>
        </xdr:cNvSpPr>
      </xdr:nvSpPr>
      <xdr:spPr>
        <a:xfrm>
          <a:off x="4641476" y="46379"/>
          <a:ext cx="2020824"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39</xdr:col>
      <xdr:colOff>0</xdr:colOff>
      <xdr:row>1</xdr:row>
      <xdr:rowOff>11206</xdr:rowOff>
    </xdr:from>
    <xdr:to>
      <xdr:col>40</xdr:col>
      <xdr:colOff>1973939</xdr:colOff>
      <xdr:row>2</xdr:row>
      <xdr:rowOff>3275</xdr:rowOff>
    </xdr:to>
    <xdr:sp macro="" textlink="">
      <xdr:nvSpPr>
        <xdr:cNvPr id="8" name="Rectangle 7"/>
        <xdr:cNvSpPr>
          <a:spLocks/>
        </xdr:cNvSpPr>
      </xdr:nvSpPr>
      <xdr:spPr>
        <a:xfrm>
          <a:off x="13278971"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2</xdr:row>
      <xdr:rowOff>757</xdr:rowOff>
    </xdr:from>
    <xdr:to>
      <xdr:col>0</xdr:col>
      <xdr:colOff>605790</xdr:colOff>
      <xdr:row>19</xdr:row>
      <xdr:rowOff>79360</xdr:rowOff>
    </xdr:to>
    <xdr:sp macro="" textlink="">
      <xdr:nvSpPr>
        <xdr:cNvPr id="2" name="Rectangle 1"/>
        <xdr:cNvSpPr>
          <a:spLocks/>
        </xdr:cNvSpPr>
      </xdr:nvSpPr>
      <xdr:spPr>
        <a:xfrm rot="-5400000">
          <a:off x="-626994" y="1284976"/>
          <a:ext cx="1916928"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Youth Households Only</a:t>
          </a:r>
        </a:p>
      </xdr:txBody>
    </xdr:sp>
    <xdr:clientData fPrintsWithSheet="0"/>
  </xdr:twoCellAnchor>
  <xdr:twoCellAnchor>
    <xdr:from>
      <xdr:col>0</xdr:col>
      <xdr:colOff>608083</xdr:colOff>
      <xdr:row>1</xdr:row>
      <xdr:rowOff>0</xdr:rowOff>
    </xdr:from>
    <xdr:to>
      <xdr:col>3</xdr:col>
      <xdr:colOff>1904905</xdr:colOff>
      <xdr:row>1</xdr:row>
      <xdr:rowOff>548640</xdr:rowOff>
    </xdr:to>
    <xdr:sp macro="" textlink="">
      <xdr:nvSpPr>
        <xdr:cNvPr id="3" name="Rectangle 2">
          <a:hlinkClick xmlns:r="http://schemas.openxmlformats.org/officeDocument/2006/relationships" r:id="rId1" tooltip="Go to All Households"/>
        </xdr:cNvPr>
        <xdr:cNvSpPr>
          <a:spLocks/>
        </xdr:cNvSpPr>
      </xdr:nvSpPr>
      <xdr:spPr>
        <a:xfrm>
          <a:off x="608083" y="47625"/>
          <a:ext cx="2020722"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All Households</a:t>
          </a:r>
          <a:endParaRPr lang="en-US" sz="1100" b="1">
            <a:solidFill>
              <a:schemeClr val="bg1">
                <a:lumMod val="50000"/>
              </a:schemeClr>
            </a:solidFill>
            <a:latin typeface="Arial Narrow" panose="020B0606020202030204" pitchFamily="34" charset="0"/>
            <a:ea typeface="+mn-ea"/>
            <a:cs typeface="+mn-cs"/>
          </a:endParaRPr>
        </a:p>
      </xdr:txBody>
    </xdr:sp>
    <xdr:clientData fPrintsWithSheet="0"/>
  </xdr:twoCellAnchor>
  <xdr:twoCellAnchor>
    <xdr:from>
      <xdr:col>12</xdr:col>
      <xdr:colOff>78441</xdr:colOff>
      <xdr:row>0</xdr:row>
      <xdr:rowOff>41546</xdr:rowOff>
    </xdr:from>
    <xdr:to>
      <xdr:col>21</xdr:col>
      <xdr:colOff>584409</xdr:colOff>
      <xdr:row>1</xdr:row>
      <xdr:rowOff>545362</xdr:rowOff>
    </xdr:to>
    <xdr:sp macro="" textlink="">
      <xdr:nvSpPr>
        <xdr:cNvPr id="4" name="Rectangle 3">
          <a:hlinkClick xmlns:r="http://schemas.openxmlformats.org/officeDocument/2006/relationships" r:id="rId2" tooltip="Go to Instructions"/>
        </xdr:cNvPr>
        <xdr:cNvSpPr>
          <a:spLocks/>
        </xdr:cNvSpPr>
      </xdr:nvSpPr>
      <xdr:spPr>
        <a:xfrm>
          <a:off x="6667500" y="41546"/>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1899466</xdr:colOff>
      <xdr:row>1</xdr:row>
      <xdr:rowOff>3937</xdr:rowOff>
    </xdr:from>
    <xdr:to>
      <xdr:col>7</xdr:col>
      <xdr:colOff>113481</xdr:colOff>
      <xdr:row>1</xdr:row>
      <xdr:rowOff>548024</xdr:rowOff>
    </xdr:to>
    <xdr:sp macro="" textlink="">
      <xdr:nvSpPr>
        <xdr:cNvPr id="5" name="Rectangle 4">
          <a:hlinkClick xmlns:r="http://schemas.openxmlformats.org/officeDocument/2006/relationships" r:id="rId3" tooltip="Go to Veteran Households Only"/>
        </xdr:cNvPr>
        <xdr:cNvSpPr>
          <a:spLocks/>
        </xdr:cNvSpPr>
      </xdr:nvSpPr>
      <xdr:spPr>
        <a:xfrm>
          <a:off x="2623366" y="51562"/>
          <a:ext cx="2024015"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107576</xdr:colOff>
      <xdr:row>1</xdr:row>
      <xdr:rowOff>1555</xdr:rowOff>
    </xdr:from>
    <xdr:to>
      <xdr:col>12</xdr:col>
      <xdr:colOff>66517</xdr:colOff>
      <xdr:row>1</xdr:row>
      <xdr:rowOff>545642</xdr:rowOff>
    </xdr:to>
    <xdr:sp macro="" textlink="">
      <xdr:nvSpPr>
        <xdr:cNvPr id="6" name="Rectangle 5">
          <a:hlinkClick xmlns:r="http://schemas.openxmlformats.org/officeDocument/2006/relationships" r:id="rId4" tooltip="Go to Youth Households"/>
        </xdr:cNvPr>
        <xdr:cNvSpPr>
          <a:spLocks/>
        </xdr:cNvSpPr>
      </xdr:nvSpPr>
      <xdr:spPr>
        <a:xfrm>
          <a:off x="4634752" y="46379"/>
          <a:ext cx="2020824" cy="544087"/>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Youth Households Only</a:t>
          </a:r>
        </a:p>
      </xdr:txBody>
    </xdr:sp>
    <xdr:clientData fPrintsWithSheet="0"/>
  </xdr:twoCellAnchor>
  <xdr:twoCellAnchor>
    <xdr:from>
      <xdr:col>39</xdr:col>
      <xdr:colOff>0</xdr:colOff>
      <xdr:row>1</xdr:row>
      <xdr:rowOff>11206</xdr:rowOff>
    </xdr:from>
    <xdr:to>
      <xdr:col>40</xdr:col>
      <xdr:colOff>1973939</xdr:colOff>
      <xdr:row>2</xdr:row>
      <xdr:rowOff>3275</xdr:rowOff>
    </xdr:to>
    <xdr:sp macro="" textlink="">
      <xdr:nvSpPr>
        <xdr:cNvPr id="7" name="Rectangle 6"/>
        <xdr:cNvSpPr>
          <a:spLocks/>
        </xdr:cNvSpPr>
      </xdr:nvSpPr>
      <xdr:spPr>
        <a:xfrm>
          <a:off x="13278971"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56029</xdr:colOff>
      <xdr:row>2</xdr:row>
      <xdr:rowOff>4119</xdr:rowOff>
    </xdr:from>
    <xdr:to>
      <xdr:col>0</xdr:col>
      <xdr:colOff>604669</xdr:colOff>
      <xdr:row>19</xdr:row>
      <xdr:rowOff>83283</xdr:rowOff>
    </xdr:to>
    <xdr:sp macro="" textlink="">
      <xdr:nvSpPr>
        <xdr:cNvPr id="7" name="Rectangle 6"/>
        <xdr:cNvSpPr>
          <a:spLocks/>
        </xdr:cNvSpPr>
      </xdr:nvSpPr>
      <xdr:spPr>
        <a:xfrm rot="-5400000">
          <a:off x="-628115" y="1282175"/>
          <a:ext cx="1916928"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Instructions</a:t>
          </a:r>
        </a:p>
      </xdr:txBody>
    </xdr:sp>
    <xdr:clientData fPrintsWithSheet="0"/>
  </xdr:twoCellAnchor>
  <xdr:twoCellAnchor>
    <xdr:from>
      <xdr:col>1</xdr:col>
      <xdr:colOff>1844</xdr:colOff>
      <xdr:row>1</xdr:row>
      <xdr:rowOff>0</xdr:rowOff>
    </xdr:from>
    <xdr:to>
      <xdr:col>3</xdr:col>
      <xdr:colOff>1910508</xdr:colOff>
      <xdr:row>1</xdr:row>
      <xdr:rowOff>548640</xdr:rowOff>
    </xdr:to>
    <xdr:sp macro="" textlink="">
      <xdr:nvSpPr>
        <xdr:cNvPr id="8" name="Rectangle 7">
          <a:hlinkClick xmlns:r="http://schemas.openxmlformats.org/officeDocument/2006/relationships" r:id="rId1" tooltip="Go to All Households"/>
        </xdr:cNvPr>
        <xdr:cNvSpPr>
          <a:spLocks/>
        </xdr:cNvSpPr>
      </xdr:nvSpPr>
      <xdr:spPr>
        <a:xfrm>
          <a:off x="606962" y="44824"/>
          <a:ext cx="2020722"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All Households</a:t>
          </a:r>
          <a:endParaRPr lang="en-US" sz="1100" b="1">
            <a:solidFill>
              <a:schemeClr val="bg1">
                <a:lumMod val="50000"/>
              </a:schemeClr>
            </a:solidFill>
            <a:latin typeface="Arial Narrow" panose="020B0606020202030204" pitchFamily="34" charset="0"/>
            <a:ea typeface="+mn-ea"/>
            <a:cs typeface="+mn-cs"/>
          </a:endParaRPr>
        </a:p>
      </xdr:txBody>
    </xdr:sp>
    <xdr:clientData fPrintsWithSheet="0"/>
  </xdr:twoCellAnchor>
  <xdr:twoCellAnchor>
    <xdr:from>
      <xdr:col>16</xdr:col>
      <xdr:colOff>33603</xdr:colOff>
      <xdr:row>0</xdr:row>
      <xdr:rowOff>41546</xdr:rowOff>
    </xdr:from>
    <xdr:to>
      <xdr:col>24</xdr:col>
      <xdr:colOff>538353</xdr:colOff>
      <xdr:row>1</xdr:row>
      <xdr:rowOff>545362</xdr:rowOff>
    </xdr:to>
    <xdr:sp macro="" textlink="">
      <xdr:nvSpPr>
        <xdr:cNvPr id="9" name="Rectangle 8">
          <a:hlinkClick xmlns:r="http://schemas.openxmlformats.org/officeDocument/2006/relationships" r:id="rId2" tooltip="Go to Instructions"/>
        </xdr:cNvPr>
        <xdr:cNvSpPr>
          <a:spLocks/>
        </xdr:cNvSpPr>
      </xdr:nvSpPr>
      <xdr:spPr>
        <a:xfrm>
          <a:off x="6678691" y="41546"/>
          <a:ext cx="2028750"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Instructions</a:t>
          </a:r>
        </a:p>
      </xdr:txBody>
    </xdr:sp>
    <xdr:clientData fPrintsWithSheet="0"/>
  </xdr:twoCellAnchor>
  <xdr:twoCellAnchor>
    <xdr:from>
      <xdr:col>3</xdr:col>
      <xdr:colOff>1905069</xdr:colOff>
      <xdr:row>1</xdr:row>
      <xdr:rowOff>3937</xdr:rowOff>
    </xdr:from>
    <xdr:to>
      <xdr:col>7</xdr:col>
      <xdr:colOff>119084</xdr:colOff>
      <xdr:row>1</xdr:row>
      <xdr:rowOff>548024</xdr:rowOff>
    </xdr:to>
    <xdr:sp macro="" textlink="">
      <xdr:nvSpPr>
        <xdr:cNvPr id="10" name="Rectangle 9">
          <a:hlinkClick xmlns:r="http://schemas.openxmlformats.org/officeDocument/2006/relationships" r:id="rId3" tooltip="Go to Veteran Households Only"/>
        </xdr:cNvPr>
        <xdr:cNvSpPr>
          <a:spLocks/>
        </xdr:cNvSpPr>
      </xdr:nvSpPr>
      <xdr:spPr>
        <a:xfrm>
          <a:off x="2622245" y="48761"/>
          <a:ext cx="2024015"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113179</xdr:colOff>
      <xdr:row>1</xdr:row>
      <xdr:rowOff>1555</xdr:rowOff>
    </xdr:from>
    <xdr:to>
      <xdr:col>16</xdr:col>
      <xdr:colOff>27196</xdr:colOff>
      <xdr:row>1</xdr:row>
      <xdr:rowOff>545642</xdr:rowOff>
    </xdr:to>
    <xdr:sp macro="" textlink="">
      <xdr:nvSpPr>
        <xdr:cNvPr id="11" name="Rectangle 10">
          <a:hlinkClick xmlns:r="http://schemas.openxmlformats.org/officeDocument/2006/relationships" r:id="rId4" tooltip="Go to Youth Households"/>
        </xdr:cNvPr>
        <xdr:cNvSpPr>
          <a:spLocks/>
        </xdr:cNvSpPr>
      </xdr:nvSpPr>
      <xdr:spPr>
        <a:xfrm>
          <a:off x="4640355" y="46379"/>
          <a:ext cx="2031929"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oneCellAnchor>
    <xdr:from>
      <xdr:col>5</xdr:col>
      <xdr:colOff>280147</xdr:colOff>
      <xdr:row>57</xdr:row>
      <xdr:rowOff>89647</xdr:rowOff>
    </xdr:from>
    <xdr:ext cx="184731" cy="264560"/>
    <xdr:sp macro="" textlink="">
      <xdr:nvSpPr>
        <xdr:cNvPr id="2" name="TextBox 1"/>
        <xdr:cNvSpPr txBox="1"/>
      </xdr:nvSpPr>
      <xdr:spPr>
        <a:xfrm>
          <a:off x="4101353" y="708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56028</xdr:colOff>
      <xdr:row>70</xdr:row>
      <xdr:rowOff>33625</xdr:rowOff>
    </xdr:from>
    <xdr:ext cx="2268313" cy="268920"/>
    <xdr:sp macro="" textlink="">
      <xdr:nvSpPr>
        <xdr:cNvPr id="3" name="TextBox 2">
          <a:hlinkClick xmlns:r="http://schemas.openxmlformats.org/officeDocument/2006/relationships" r:id="rId5"/>
        </xdr:cNvPr>
        <xdr:cNvSpPr txBox="1"/>
      </xdr:nvSpPr>
      <xdr:spPr>
        <a:xfrm>
          <a:off x="661146" y="8213919"/>
          <a:ext cx="2268313" cy="26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u="sng">
              <a:solidFill>
                <a:srgbClr val="0000FF"/>
              </a:solidFill>
              <a:latin typeface="Arial Narrow" panose="020B0606020202030204" pitchFamily="34" charset="0"/>
            </a:rPr>
            <a:t>Point-in-Time Methodology Guidance</a:t>
          </a:r>
        </a:p>
      </xdr:txBody>
    </xdr:sp>
    <xdr:clientData/>
  </xdr:oneCellAnchor>
  <xdr:oneCellAnchor>
    <xdr:from>
      <xdr:col>1</xdr:col>
      <xdr:colOff>51544</xdr:colOff>
      <xdr:row>73</xdr:row>
      <xdr:rowOff>6725</xdr:rowOff>
    </xdr:from>
    <xdr:ext cx="1054328" cy="268920"/>
    <xdr:sp macro="" textlink="">
      <xdr:nvSpPr>
        <xdr:cNvPr id="12" name="TextBox 11">
          <a:hlinkClick xmlns:r="http://schemas.openxmlformats.org/officeDocument/2006/relationships" r:id="rId6"/>
        </xdr:cNvPr>
        <xdr:cNvSpPr txBox="1"/>
      </xdr:nvSpPr>
      <xdr:spPr>
        <a:xfrm>
          <a:off x="656662" y="8657666"/>
          <a:ext cx="1054328" cy="26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u="sng">
              <a:solidFill>
                <a:srgbClr val="0000FF"/>
              </a:solidFill>
              <a:latin typeface="Arial Narrow" panose="020B0606020202030204" pitchFamily="34" charset="0"/>
            </a:rPr>
            <a:t>HUD Exchange</a:t>
          </a:r>
        </a:p>
      </xdr:txBody>
    </xdr:sp>
    <xdr:clientData/>
  </xdr:oneCellAnchor>
  <xdr:oneCellAnchor>
    <xdr:from>
      <xdr:col>1</xdr:col>
      <xdr:colOff>56027</xdr:colOff>
      <xdr:row>74</xdr:row>
      <xdr:rowOff>67234</xdr:rowOff>
    </xdr:from>
    <xdr:ext cx="450957" cy="268920"/>
    <xdr:sp macro="" textlink="">
      <xdr:nvSpPr>
        <xdr:cNvPr id="13" name="TextBox 12">
          <a:hlinkClick xmlns:r="http://schemas.openxmlformats.org/officeDocument/2006/relationships" r:id="rId7"/>
        </xdr:cNvPr>
        <xdr:cNvSpPr txBox="1"/>
      </xdr:nvSpPr>
      <xdr:spPr>
        <a:xfrm>
          <a:off x="661145" y="8875058"/>
          <a:ext cx="450957" cy="26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u="sng">
              <a:solidFill>
                <a:srgbClr val="0000FF"/>
              </a:solidFill>
              <a:latin typeface="Arial Narrow" panose="020B0606020202030204" pitchFamily="34" charset="0"/>
            </a:rPr>
            <a:t>HDX</a:t>
          </a:r>
        </a:p>
      </xdr:txBody>
    </xdr:sp>
    <xdr:clientData/>
  </xdr:oneCellAnchor>
  <xdr:oneCellAnchor>
    <xdr:from>
      <xdr:col>2</xdr:col>
      <xdr:colOff>11206</xdr:colOff>
      <xdr:row>71</xdr:row>
      <xdr:rowOff>96369</xdr:rowOff>
    </xdr:from>
    <xdr:ext cx="1054648" cy="268920"/>
    <xdr:sp macro="" textlink="">
      <xdr:nvSpPr>
        <xdr:cNvPr id="14" name="TextBox 13">
          <a:hlinkClick xmlns:r="http://schemas.openxmlformats.org/officeDocument/2006/relationships" r:id="rId8"/>
        </xdr:cNvPr>
        <xdr:cNvSpPr txBox="1"/>
      </xdr:nvSpPr>
      <xdr:spPr>
        <a:xfrm>
          <a:off x="672353" y="8433545"/>
          <a:ext cx="1054648" cy="26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u="sng">
              <a:solidFill>
                <a:srgbClr val="0000FF"/>
              </a:solidFill>
              <a:latin typeface="Arial Narrow" panose="020B0606020202030204" pitchFamily="34" charset="0"/>
            </a:rPr>
            <a:t>Ask A Question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w="6350">
          <a:solidFill>
            <a:schemeClr val="bg1">
              <a:lumMod val="75000"/>
            </a:schemeClr>
          </a:solidFill>
        </a:ln>
      </a:spPr>
      <a:bodyPr vertOverflow="clip" horzOverflow="clip" rtlCol="0" anchor="ctr"/>
      <a:lstStyle>
        <a:defPPr marL="0" marR="0" indent="0" algn="ctr" defTabSz="914400" eaLnBrk="1" fontAlgn="auto" latinLnBrk="0" hangingPunct="1">
          <a:lnSpc>
            <a:spcPct val="100000"/>
          </a:lnSpc>
          <a:spcBef>
            <a:spcPts val="0"/>
          </a:spcBef>
          <a:spcAft>
            <a:spcPts val="0"/>
          </a:spcAft>
          <a:buClrTx/>
          <a:buSzTx/>
          <a:buFontTx/>
          <a:buNone/>
          <a:tabLst/>
          <a:defRPr sz="1100" b="1">
            <a:solidFill>
              <a:schemeClr val="bg1">
                <a:lumMod val="50000"/>
              </a:schemeClr>
            </a:solidFill>
            <a:latin typeface="Arial Narrow" panose="020B0606020202030204" pitchFamily="34" charset="0"/>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tint="0.34998626667073579"/>
  </sheetPr>
  <dimension ref="A1:XFC57"/>
  <sheetViews>
    <sheetView showRowColHeaders="0" zoomScale="85" zoomScaleNormal="85" workbookViewId="0">
      <selection activeCell="H52" sqref="H52"/>
    </sheetView>
  </sheetViews>
  <sheetFormatPr defaultColWidth="0" defaultRowHeight="0" customHeight="1" zeroHeight="1" x14ac:dyDescent="0.2"/>
  <cols>
    <col min="1" max="1" width="9.140625" style="1"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1.7109375" style="1" customWidth="1"/>
    <col min="12" max="12" width="0.85546875" style="1" hidden="1" customWidth="1"/>
    <col min="13" max="13" width="7.7109375" style="2" hidden="1" customWidth="1"/>
    <col min="14" max="14" width="0.85546875" style="2" hidden="1" customWidth="1"/>
    <col min="15" max="15" width="0.85546875" style="1" hidden="1" customWidth="1"/>
    <col min="16" max="16" width="9.7109375" style="2" customWidth="1"/>
    <col min="17" max="17" width="0.85546875" style="2" customWidth="1"/>
    <col min="18" max="18" width="9.7109375" style="2" customWidth="1"/>
    <col min="19" max="19" width="0.85546875" style="3" customWidth="1"/>
    <col min="20" max="20" width="9.7109375" style="2" customWidth="1"/>
    <col min="21" max="21" width="0.85546875" style="1" hidden="1" customWidth="1"/>
    <col min="22" max="22" width="7.7109375" style="2" hidden="1" customWidth="1"/>
    <col min="23" max="23" width="0.85546875" style="2" hidden="1" customWidth="1"/>
    <col min="24" max="24" width="1.7109375" style="2" customWidth="1"/>
    <col min="25" max="25" width="9.7109375" style="2" customWidth="1"/>
    <col min="26" max="26" width="0.85546875" style="2" customWidth="1"/>
    <col min="27" max="27" width="9.7109375" style="2" customWidth="1"/>
    <col min="28" max="28" width="0.85546875" style="3" customWidth="1"/>
    <col min="29" max="29" width="9.7109375" style="2" customWidth="1"/>
    <col min="30" max="30" width="1.7109375" style="3" customWidth="1"/>
    <col min="31" max="31" width="9.7109375" style="2" customWidth="1"/>
    <col min="32" max="32" width="0.85546875" style="1" customWidth="1"/>
    <col min="33" max="33" width="1.7109375" style="1" customWidth="1"/>
    <col min="34" max="34" width="0.85546875" style="1" customWidth="1"/>
    <col min="35" max="35" width="80.7109375" style="1" customWidth="1"/>
    <col min="36" max="36" width="1.85546875" style="1" customWidth="1"/>
    <col min="37" max="37" width="2.5703125" style="1" customWidth="1"/>
    <col min="38" max="53" width="1.85546875" style="1" hidden="1"/>
    <col min="54" max="70" width="1.85546875" style="47" hidden="1"/>
    <col min="71" max="71" width="1.85546875" style="11" hidden="1"/>
    <col min="72" max="72" width="1.85546875" style="74" hidden="1"/>
    <col min="73" max="73" width="10.7109375" style="74" hidden="1"/>
    <col min="74" max="74" width="1.85546875" style="74" hidden="1"/>
    <col min="75" max="80" width="7.85546875" style="74" hidden="1"/>
    <col min="81" max="81" width="7.85546875" style="1" hidden="1"/>
    <col min="82" max="16383" width="1.85546875" style="1" hidden="1"/>
    <col min="16384" max="16384" width="1.5703125" style="1" hidden="1"/>
  </cols>
  <sheetData>
    <row r="1" spans="1:81" ht="3.95" customHeight="1" x14ac:dyDescent="0.2">
      <c r="A1" s="65"/>
      <c r="B1" s="65"/>
      <c r="C1" s="65"/>
      <c r="D1" s="65"/>
      <c r="E1" s="65"/>
      <c r="F1" s="106"/>
      <c r="G1" s="106"/>
      <c r="H1" s="106"/>
      <c r="I1" s="106"/>
      <c r="J1" s="106"/>
      <c r="K1" s="65"/>
      <c r="L1" s="65"/>
      <c r="M1" s="106"/>
      <c r="N1" s="106"/>
      <c r="O1" s="65"/>
      <c r="P1" s="106"/>
      <c r="Q1" s="106"/>
      <c r="R1" s="106"/>
      <c r="S1" s="106"/>
      <c r="T1" s="106"/>
      <c r="U1" s="103"/>
      <c r="V1" s="107"/>
      <c r="W1" s="107"/>
      <c r="X1" s="107"/>
      <c r="Y1" s="107"/>
      <c r="Z1" s="107"/>
      <c r="AA1" s="107"/>
      <c r="AB1" s="106"/>
      <c r="AC1" s="107"/>
      <c r="AD1" s="106"/>
      <c r="AE1" s="107"/>
      <c r="AF1" s="103"/>
      <c r="AG1" s="103"/>
      <c r="AH1" s="103"/>
      <c r="AI1" s="103"/>
      <c r="AJ1" s="103"/>
      <c r="AK1" s="103"/>
      <c r="BK1" s="48"/>
      <c r="BL1" s="48"/>
      <c r="BM1" s="48"/>
      <c r="BN1" s="48"/>
    </row>
    <row r="2" spans="1:81" ht="43.5" customHeight="1" x14ac:dyDescent="0.25">
      <c r="A2" s="65"/>
      <c r="B2" s="65"/>
      <c r="C2" s="65"/>
      <c r="D2" s="108"/>
      <c r="E2" s="108"/>
      <c r="F2" s="109"/>
      <c r="G2" s="109"/>
      <c r="H2" s="109"/>
      <c r="I2" s="109"/>
      <c r="J2" s="109"/>
      <c r="K2" s="108"/>
      <c r="L2" s="108"/>
      <c r="M2" s="109"/>
      <c r="N2" s="109"/>
      <c r="O2" s="108"/>
      <c r="P2" s="109"/>
      <c r="Q2" s="109"/>
      <c r="R2" s="109"/>
      <c r="S2" s="106"/>
      <c r="T2" s="106"/>
      <c r="U2" s="103"/>
      <c r="V2" s="107"/>
      <c r="W2" s="107"/>
      <c r="X2" s="107"/>
      <c r="Y2" s="107"/>
      <c r="Z2" s="107"/>
      <c r="AA2" s="107"/>
      <c r="AB2" s="106"/>
      <c r="AC2" s="107"/>
      <c r="AD2" s="106"/>
      <c r="AE2" s="107"/>
      <c r="AF2" s="103"/>
      <c r="AG2" s="103"/>
      <c r="AH2" s="103"/>
      <c r="AI2" s="110"/>
      <c r="AJ2" s="103"/>
      <c r="AK2" s="103"/>
      <c r="BB2" s="173" t="s">
        <v>3</v>
      </c>
      <c r="BC2" s="174"/>
      <c r="BD2" s="174"/>
      <c r="BE2" s="174"/>
      <c r="BF2" s="175"/>
      <c r="BG2" s="48"/>
      <c r="BH2" s="173" t="s">
        <v>4</v>
      </c>
      <c r="BI2" s="174"/>
      <c r="BJ2" s="174"/>
      <c r="BK2" s="174"/>
      <c r="BL2" s="175"/>
      <c r="BM2" s="49"/>
      <c r="BN2" s="182" t="s">
        <v>1</v>
      </c>
      <c r="BO2" s="183"/>
      <c r="BP2" s="183"/>
      <c r="BQ2" s="183"/>
      <c r="BR2" s="184"/>
      <c r="BS2" s="135"/>
    </row>
    <row r="3" spans="1:81" ht="3.95" customHeight="1" x14ac:dyDescent="0.2">
      <c r="A3" s="103"/>
      <c r="B3" s="4"/>
      <c r="C3" s="5"/>
      <c r="D3" s="5"/>
      <c r="E3" s="5"/>
      <c r="F3" s="6"/>
      <c r="G3" s="6"/>
      <c r="H3" s="6"/>
      <c r="I3" s="6"/>
      <c r="J3" s="6"/>
      <c r="K3" s="7"/>
      <c r="L3" s="7"/>
      <c r="M3" s="6"/>
      <c r="N3" s="6"/>
      <c r="O3" s="7"/>
      <c r="P3" s="6"/>
      <c r="Q3" s="6"/>
      <c r="R3" s="6"/>
      <c r="S3" s="6"/>
      <c r="T3" s="6"/>
      <c r="U3" s="7"/>
      <c r="V3" s="6"/>
      <c r="W3" s="6"/>
      <c r="X3" s="6"/>
      <c r="Y3" s="6"/>
      <c r="Z3" s="6"/>
      <c r="AA3" s="6"/>
      <c r="AB3" s="6"/>
      <c r="AC3" s="6"/>
      <c r="AD3" s="6"/>
      <c r="AE3" s="6"/>
      <c r="AF3" s="8"/>
      <c r="AG3" s="65"/>
      <c r="AH3" s="4"/>
      <c r="AI3" s="7"/>
      <c r="AJ3" s="8"/>
      <c r="AK3" s="103"/>
      <c r="BB3" s="176"/>
      <c r="BC3" s="177"/>
      <c r="BD3" s="177"/>
      <c r="BE3" s="177"/>
      <c r="BF3" s="178"/>
      <c r="BH3" s="176"/>
      <c r="BI3" s="177"/>
      <c r="BJ3" s="177"/>
      <c r="BK3" s="177"/>
      <c r="BL3" s="178"/>
      <c r="BM3" s="48"/>
      <c r="BN3" s="185"/>
      <c r="BO3" s="186"/>
      <c r="BP3" s="186"/>
      <c r="BQ3" s="186"/>
      <c r="BR3" s="187"/>
      <c r="BS3" s="135"/>
    </row>
    <row r="4" spans="1:81" ht="12.75" customHeight="1" x14ac:dyDescent="0.2">
      <c r="A4" s="103"/>
      <c r="B4" s="9"/>
      <c r="C4" s="191" t="s">
        <v>44</v>
      </c>
      <c r="D4" s="191"/>
      <c r="E4" s="10"/>
      <c r="F4" s="192" t="s">
        <v>27</v>
      </c>
      <c r="G4" s="192"/>
      <c r="H4" s="192"/>
      <c r="I4" s="192"/>
      <c r="J4" s="192"/>
      <c r="K4" s="123"/>
      <c r="L4" s="123"/>
      <c r="M4" s="123"/>
      <c r="N4" s="123"/>
      <c r="O4" s="123"/>
      <c r="P4" s="145"/>
      <c r="Q4" s="122"/>
      <c r="R4" s="122"/>
      <c r="S4" s="122"/>
      <c r="T4" s="122"/>
      <c r="U4" s="122"/>
      <c r="V4" s="122"/>
      <c r="W4" s="122"/>
      <c r="X4" s="11"/>
      <c r="Y4" s="193"/>
      <c r="Z4" s="193"/>
      <c r="AA4" s="193"/>
      <c r="AB4" s="193"/>
      <c r="AC4" s="193"/>
      <c r="AD4" s="193"/>
      <c r="AE4" s="193"/>
      <c r="AF4" s="12"/>
      <c r="AG4" s="65"/>
      <c r="AH4" s="9"/>
      <c r="AI4" s="69" t="str">
        <f>IF(AI6&lt;&gt;"", "Household Errors","")</f>
        <v/>
      </c>
      <c r="AJ4" s="12"/>
      <c r="AK4" s="103"/>
      <c r="BB4" s="176"/>
      <c r="BC4" s="177"/>
      <c r="BD4" s="177"/>
      <c r="BE4" s="177"/>
      <c r="BF4" s="178"/>
      <c r="BH4" s="176"/>
      <c r="BI4" s="177"/>
      <c r="BJ4" s="177"/>
      <c r="BK4" s="177"/>
      <c r="BL4" s="178"/>
      <c r="BM4" s="48"/>
      <c r="BN4" s="185"/>
      <c r="BO4" s="186"/>
      <c r="BP4" s="186"/>
      <c r="BQ4" s="186"/>
      <c r="BR4" s="187"/>
      <c r="BS4" s="135"/>
      <c r="BU4" s="74" t="s">
        <v>53</v>
      </c>
      <c r="BW4" s="74" t="s">
        <v>54</v>
      </c>
    </row>
    <row r="5" spans="1:81" ht="3.95" customHeight="1" x14ac:dyDescent="0.2">
      <c r="A5" s="103"/>
      <c r="B5" s="9"/>
      <c r="C5" s="191"/>
      <c r="D5" s="191"/>
      <c r="E5" s="10"/>
      <c r="F5" s="134"/>
      <c r="G5" s="134"/>
      <c r="H5" s="134"/>
      <c r="I5" s="134"/>
      <c r="J5" s="134"/>
      <c r="K5" s="11"/>
      <c r="L5" s="11"/>
      <c r="M5" s="134"/>
      <c r="N5" s="134"/>
      <c r="O5" s="11"/>
      <c r="P5" s="134"/>
      <c r="Q5" s="134"/>
      <c r="R5" s="134"/>
      <c r="S5" s="134"/>
      <c r="T5" s="134"/>
      <c r="U5" s="11"/>
      <c r="V5" s="134"/>
      <c r="W5" s="134"/>
      <c r="X5" s="134"/>
      <c r="Y5" s="134"/>
      <c r="Z5" s="134"/>
      <c r="AA5" s="134"/>
      <c r="AB5" s="134"/>
      <c r="AC5" s="134"/>
      <c r="AD5" s="134"/>
      <c r="AE5" s="134"/>
      <c r="AF5" s="12"/>
      <c r="AG5" s="65"/>
      <c r="AH5" s="9"/>
      <c r="AI5" s="70"/>
      <c r="AJ5" s="12"/>
      <c r="AK5" s="103"/>
      <c r="BB5" s="176"/>
      <c r="BC5" s="177"/>
      <c r="BD5" s="177"/>
      <c r="BE5" s="177"/>
      <c r="BF5" s="178"/>
      <c r="BH5" s="176"/>
      <c r="BI5" s="177"/>
      <c r="BJ5" s="177"/>
      <c r="BK5" s="177"/>
      <c r="BL5" s="178"/>
      <c r="BM5" s="48"/>
      <c r="BN5" s="185"/>
      <c r="BO5" s="186"/>
      <c r="BP5" s="186"/>
      <c r="BQ5" s="186"/>
      <c r="BR5" s="187"/>
      <c r="BS5" s="135"/>
    </row>
    <row r="6" spans="1:81" ht="12.75" customHeight="1" thickBot="1" x14ac:dyDescent="0.25">
      <c r="A6" s="103"/>
      <c r="B6" s="9"/>
      <c r="C6" s="191"/>
      <c r="D6" s="191"/>
      <c r="E6" s="10"/>
      <c r="F6" s="192" t="s">
        <v>0</v>
      </c>
      <c r="G6" s="192"/>
      <c r="H6" s="192"/>
      <c r="I6" s="46"/>
      <c r="J6" s="136" t="s">
        <v>1</v>
      </c>
      <c r="K6" s="19"/>
      <c r="L6" s="26"/>
      <c r="M6" s="27" t="s">
        <v>2</v>
      </c>
      <c r="N6" s="27"/>
      <c r="O6" s="11"/>
      <c r="P6" s="136" t="s">
        <v>2</v>
      </c>
      <c r="Q6" s="19"/>
      <c r="R6" s="19"/>
      <c r="S6" s="137"/>
      <c r="T6" s="121"/>
      <c r="U6" s="58"/>
      <c r="V6" s="137"/>
      <c r="W6" s="137"/>
      <c r="X6" s="11"/>
      <c r="Y6" s="193"/>
      <c r="Z6" s="193"/>
      <c r="AA6" s="193"/>
      <c r="AB6" s="137"/>
      <c r="AC6" s="137"/>
      <c r="AD6" s="137"/>
      <c r="AE6" s="137"/>
      <c r="AF6" s="12"/>
      <c r="AG6" s="65"/>
      <c r="AH6" s="9"/>
      <c r="AI6" s="167" t="str">
        <f>IF(BU$17="","",BU$17&amp;CHAR(10))&amp;IF(BU$18="","",BU$18&amp;CHAR(10))</f>
        <v/>
      </c>
      <c r="AJ6" s="12"/>
      <c r="AK6" s="103"/>
      <c r="BB6" s="176"/>
      <c r="BC6" s="177"/>
      <c r="BD6" s="177"/>
      <c r="BE6" s="177"/>
      <c r="BF6" s="178"/>
      <c r="BH6" s="176"/>
      <c r="BI6" s="177"/>
      <c r="BJ6" s="177"/>
      <c r="BK6" s="177"/>
      <c r="BL6" s="178"/>
      <c r="BM6" s="48"/>
      <c r="BN6" s="185"/>
      <c r="BO6" s="186"/>
      <c r="BP6" s="186"/>
      <c r="BQ6" s="186"/>
      <c r="BR6" s="187"/>
      <c r="BS6" s="135"/>
      <c r="BW6" s="74" t="s">
        <v>55</v>
      </c>
      <c r="BY6" s="74" t="s">
        <v>56</v>
      </c>
      <c r="CA6" s="74" t="s">
        <v>57</v>
      </c>
      <c r="CC6" s="1" t="s">
        <v>74</v>
      </c>
    </row>
    <row r="7" spans="1:81" ht="12.75" customHeight="1" thickBot="1" x14ac:dyDescent="0.25">
      <c r="A7" s="103"/>
      <c r="B7" s="9"/>
      <c r="C7" s="10"/>
      <c r="D7" s="10"/>
      <c r="E7" s="10"/>
      <c r="F7" s="121" t="s">
        <v>3</v>
      </c>
      <c r="G7" s="121"/>
      <c r="H7" s="13" t="s">
        <v>4</v>
      </c>
      <c r="I7" s="121"/>
      <c r="J7" s="134"/>
      <c r="K7" s="11"/>
      <c r="L7" s="11"/>
      <c r="M7" s="134"/>
      <c r="N7" s="134"/>
      <c r="O7" s="11"/>
      <c r="P7" s="121"/>
      <c r="Q7" s="121"/>
      <c r="R7" s="121"/>
      <c r="S7" s="134"/>
      <c r="T7" s="134"/>
      <c r="U7" s="11"/>
      <c r="V7" s="134"/>
      <c r="W7" s="134"/>
      <c r="X7" s="134"/>
      <c r="Y7" s="121"/>
      <c r="Z7" s="121"/>
      <c r="AA7" s="121"/>
      <c r="AB7" s="134"/>
      <c r="AC7" s="134"/>
      <c r="AD7" s="134"/>
      <c r="AE7" s="134"/>
      <c r="AF7" s="12"/>
      <c r="AG7" s="65"/>
      <c r="AH7" s="9"/>
      <c r="AI7" s="167"/>
      <c r="AJ7" s="12"/>
      <c r="AK7" s="103"/>
      <c r="BB7" s="176"/>
      <c r="BC7" s="177"/>
      <c r="BD7" s="177"/>
      <c r="BE7" s="177"/>
      <c r="BF7" s="178"/>
      <c r="BH7" s="176"/>
      <c r="BI7" s="177"/>
      <c r="BJ7" s="177"/>
      <c r="BK7" s="177"/>
      <c r="BL7" s="178"/>
      <c r="BM7" s="48"/>
      <c r="BN7" s="185"/>
      <c r="BO7" s="186"/>
      <c r="BP7" s="186"/>
      <c r="BQ7" s="186"/>
      <c r="BR7" s="187"/>
      <c r="BS7" s="135"/>
      <c r="BU7" s="82" t="str">
        <f>IF(OR(BW$7=TRUE,BY$7=TRUE,CA$7=TRUE,CC$7=TRUE),"Extrapolation cannot be used because of error. Check error description to the right.","")</f>
        <v/>
      </c>
      <c r="BW7" s="74" t="b">
        <f>IF(AI$20="",FALSE,TRUE)</f>
        <v>0</v>
      </c>
      <c r="BY7" s="74" t="b">
        <f>IF(AI$33="",FALSE,TRUE)</f>
        <v>0</v>
      </c>
      <c r="CA7" s="74" t="b">
        <f>IF(AI$40="",FALSE,TRUE)</f>
        <v>0</v>
      </c>
      <c r="CC7" s="74" t="b">
        <f>IF(AI$4="",FALSE,TRUE)</f>
        <v>0</v>
      </c>
    </row>
    <row r="8" spans="1:81" ht="12.75" customHeight="1" x14ac:dyDescent="0.2">
      <c r="A8" s="103"/>
      <c r="B8" s="9"/>
      <c r="C8" s="10" t="s">
        <v>11</v>
      </c>
      <c r="D8" s="10"/>
      <c r="E8" s="10"/>
      <c r="F8" s="77">
        <v>3</v>
      </c>
      <c r="G8" s="14"/>
      <c r="H8" s="77">
        <v>10</v>
      </c>
      <c r="I8" s="16"/>
      <c r="J8" s="77"/>
      <c r="K8" s="11"/>
      <c r="L8" s="11"/>
      <c r="M8" s="29"/>
      <c r="N8" s="25"/>
      <c r="O8" s="11"/>
      <c r="P8" s="138">
        <f>IF(AND(F8=0,H8=0,J8=0),"N/A",F8+H8+J8)</f>
        <v>13</v>
      </c>
      <c r="Q8" s="16"/>
      <c r="R8" s="17"/>
      <c r="S8" s="134"/>
      <c r="T8" s="17"/>
      <c r="U8" s="11"/>
      <c r="V8" s="25"/>
      <c r="W8" s="25"/>
      <c r="X8" s="25"/>
      <c r="Y8" s="17"/>
      <c r="Z8" s="16"/>
      <c r="AA8" s="17"/>
      <c r="AB8" s="134"/>
      <c r="AC8" s="17"/>
      <c r="AD8" s="134"/>
      <c r="AE8" s="25"/>
      <c r="AF8" s="12"/>
      <c r="AG8" s="65"/>
      <c r="AH8" s="9"/>
      <c r="AI8" s="167"/>
      <c r="AJ8" s="12"/>
      <c r="AK8" s="103"/>
      <c r="BB8" s="176"/>
      <c r="BC8" s="177"/>
      <c r="BD8" s="177"/>
      <c r="BE8" s="177"/>
      <c r="BF8" s="178"/>
      <c r="BH8" s="176"/>
      <c r="BI8" s="177"/>
      <c r="BJ8" s="177"/>
      <c r="BK8" s="177"/>
      <c r="BL8" s="178"/>
      <c r="BN8" s="185"/>
      <c r="BO8" s="186"/>
      <c r="BP8" s="186"/>
      <c r="BQ8" s="186"/>
      <c r="BR8" s="187"/>
      <c r="BS8" s="135"/>
    </row>
    <row r="9" spans="1:81" s="11" customFormat="1" ht="3.95" customHeight="1" x14ac:dyDescent="0.2">
      <c r="A9" s="65"/>
      <c r="B9" s="9"/>
      <c r="C9" s="10"/>
      <c r="D9" s="10"/>
      <c r="E9" s="10"/>
      <c r="F9" s="15"/>
      <c r="G9" s="16"/>
      <c r="H9" s="15"/>
      <c r="I9" s="16"/>
      <c r="J9" s="15"/>
      <c r="M9" s="18"/>
      <c r="N9" s="25"/>
      <c r="P9" s="18"/>
      <c r="Q9" s="16"/>
      <c r="R9" s="17"/>
      <c r="S9" s="134"/>
      <c r="T9" s="17"/>
      <c r="V9" s="25"/>
      <c r="W9" s="25"/>
      <c r="X9" s="25"/>
      <c r="Y9" s="17"/>
      <c r="Z9" s="16"/>
      <c r="AA9" s="17"/>
      <c r="AB9" s="134"/>
      <c r="AC9" s="17"/>
      <c r="AD9" s="134"/>
      <c r="AE9" s="25"/>
      <c r="AF9" s="12"/>
      <c r="AG9" s="65"/>
      <c r="AH9" s="9"/>
      <c r="AI9" s="167"/>
      <c r="AJ9" s="12"/>
      <c r="AK9" s="65"/>
      <c r="BB9" s="179"/>
      <c r="BC9" s="180"/>
      <c r="BD9" s="180"/>
      <c r="BE9" s="180"/>
      <c r="BF9" s="181"/>
      <c r="BG9" s="47"/>
      <c r="BH9" s="179"/>
      <c r="BI9" s="180"/>
      <c r="BJ9" s="180"/>
      <c r="BK9" s="180"/>
      <c r="BL9" s="181"/>
      <c r="BM9" s="47"/>
      <c r="BN9" s="188"/>
      <c r="BO9" s="189"/>
      <c r="BP9" s="189"/>
      <c r="BQ9" s="189"/>
      <c r="BR9" s="190"/>
      <c r="BS9" s="135"/>
      <c r="BT9" s="84"/>
      <c r="BU9" s="84"/>
      <c r="BV9" s="84"/>
      <c r="BW9" s="84"/>
      <c r="BX9" s="84"/>
      <c r="BY9" s="84"/>
      <c r="BZ9" s="84"/>
      <c r="CA9" s="84"/>
      <c r="CB9" s="84"/>
    </row>
    <row r="10" spans="1:81" ht="12.75" customHeight="1" x14ac:dyDescent="0.2">
      <c r="A10" s="103"/>
      <c r="B10" s="9"/>
      <c r="C10" s="10" t="s">
        <v>30</v>
      </c>
      <c r="D10" s="10"/>
      <c r="E10" s="10"/>
      <c r="F10" s="80">
        <f>IF(AND(F$12="",F$14="",F$16=""),"",SUM(F$12:F$16))</f>
        <v>12</v>
      </c>
      <c r="G10" s="14"/>
      <c r="H10" s="80">
        <f>IF(AND(H$12="",H$14="",H$16=""),"",SUM(H$12:H$16))</f>
        <v>26</v>
      </c>
      <c r="I10" s="16"/>
      <c r="J10" s="80" t="str">
        <f>IF(AND(J$12="",J$14="",J$16=""),"",SUM(J$12:J$16))</f>
        <v/>
      </c>
      <c r="K10" s="11"/>
      <c r="L10" s="11"/>
      <c r="M10" s="29" t="e">
        <f>(F10+H10)+(J10)</f>
        <v>#VALUE!</v>
      </c>
      <c r="N10" s="25"/>
      <c r="O10" s="11"/>
      <c r="P10" s="139">
        <f>IF(AND(F10="",H10="",J10=""),"N/A",IF(F10="",0,F10)+IF(H10="",0,H10)+IF(J10="",0,J10))</f>
        <v>38</v>
      </c>
      <c r="Q10" s="16"/>
      <c r="R10" s="17"/>
      <c r="S10" s="134"/>
      <c r="T10" s="17"/>
      <c r="U10" s="11"/>
      <c r="V10" s="25"/>
      <c r="W10" s="25"/>
      <c r="X10" s="25"/>
      <c r="Y10" s="17"/>
      <c r="Z10" s="16"/>
      <c r="AA10" s="17"/>
      <c r="AB10" s="134"/>
      <c r="AC10" s="17"/>
      <c r="AD10" s="134"/>
      <c r="AE10" s="25"/>
      <c r="AF10" s="12"/>
      <c r="AG10" s="65"/>
      <c r="AH10" s="9"/>
      <c r="AI10" s="167"/>
      <c r="AJ10" s="12"/>
      <c r="AK10" s="103"/>
      <c r="BB10" s="51"/>
      <c r="BC10" s="51"/>
      <c r="BD10" s="51"/>
      <c r="BE10" s="51"/>
      <c r="BF10" s="51"/>
      <c r="BG10" s="11"/>
      <c r="BH10" s="51"/>
      <c r="BI10" s="51"/>
      <c r="BJ10" s="51"/>
      <c r="BK10" s="51"/>
      <c r="BL10" s="51"/>
      <c r="BM10" s="11"/>
      <c r="BN10" s="51"/>
      <c r="BO10" s="51"/>
      <c r="BP10" s="51"/>
      <c r="BQ10" s="51"/>
      <c r="BR10" s="51"/>
    </row>
    <row r="11" spans="1:81" ht="4.5" customHeight="1" x14ac:dyDescent="0.2">
      <c r="A11" s="103"/>
      <c r="B11" s="9"/>
      <c r="C11" s="10"/>
      <c r="D11" s="10"/>
      <c r="E11" s="10"/>
      <c r="F11" s="81"/>
      <c r="G11" s="16"/>
      <c r="H11" s="81"/>
      <c r="I11" s="16"/>
      <c r="J11" s="81"/>
      <c r="K11" s="11"/>
      <c r="L11" s="11"/>
      <c r="M11" s="78"/>
      <c r="N11" s="25"/>
      <c r="O11" s="11"/>
      <c r="P11" s="124"/>
      <c r="Q11" s="16"/>
      <c r="R11" s="17"/>
      <c r="S11" s="134"/>
      <c r="T11" s="17"/>
      <c r="U11" s="11"/>
      <c r="V11" s="25"/>
      <c r="W11" s="25"/>
      <c r="X11" s="25"/>
      <c r="Y11" s="17"/>
      <c r="Z11" s="16"/>
      <c r="AA11" s="17"/>
      <c r="AB11" s="134"/>
      <c r="AC11" s="17"/>
      <c r="AD11" s="134"/>
      <c r="AE11" s="25"/>
      <c r="AF11" s="12"/>
      <c r="AG11" s="65"/>
      <c r="AH11" s="9"/>
      <c r="AI11" s="167"/>
      <c r="AJ11" s="12"/>
      <c r="AK11" s="103"/>
      <c r="BB11" s="51"/>
      <c r="BC11" s="51"/>
      <c r="BD11" s="51"/>
      <c r="BE11" s="51"/>
      <c r="BF11" s="51"/>
      <c r="BG11" s="11"/>
      <c r="BH11" s="51"/>
      <c r="BI11" s="51"/>
      <c r="BJ11" s="51"/>
      <c r="BK11" s="51"/>
      <c r="BL11" s="51"/>
      <c r="BM11" s="11"/>
      <c r="BN11" s="51"/>
      <c r="BO11" s="51"/>
      <c r="BP11" s="51"/>
      <c r="BQ11" s="51"/>
      <c r="BR11" s="51"/>
    </row>
    <row r="12" spans="1:81" ht="12.75" customHeight="1" x14ac:dyDescent="0.2">
      <c r="A12" s="103"/>
      <c r="B12" s="9"/>
      <c r="C12" s="10" t="s">
        <v>37</v>
      </c>
      <c r="D12" s="10"/>
      <c r="E12" s="10"/>
      <c r="F12" s="77">
        <v>9</v>
      </c>
      <c r="G12" s="14"/>
      <c r="H12" s="77">
        <v>16</v>
      </c>
      <c r="I12" s="16"/>
      <c r="J12" s="77"/>
      <c r="K12" s="11"/>
      <c r="L12" s="11"/>
      <c r="M12" s="78"/>
      <c r="N12" s="25"/>
      <c r="O12" s="11"/>
      <c r="P12" s="138">
        <f>IF(AND(F12=0,H12=0,J12=0),"N/A",F12+H12+J12)</f>
        <v>25</v>
      </c>
      <c r="Q12" s="16"/>
      <c r="R12" s="17"/>
      <c r="S12" s="134"/>
      <c r="T12" s="17"/>
      <c r="U12" s="11"/>
      <c r="V12" s="25"/>
      <c r="W12" s="25"/>
      <c r="X12" s="25"/>
      <c r="Y12" s="17"/>
      <c r="Z12" s="16"/>
      <c r="AA12" s="17"/>
      <c r="AB12" s="134"/>
      <c r="AC12" s="17"/>
      <c r="AD12" s="134"/>
      <c r="AE12" s="25"/>
      <c r="AF12" s="12"/>
      <c r="AG12" s="65"/>
      <c r="AH12" s="9"/>
      <c r="AI12" s="167"/>
      <c r="AJ12" s="12"/>
      <c r="AK12" s="103"/>
      <c r="BB12" s="51"/>
      <c r="BC12" s="51"/>
      <c r="BD12" s="51"/>
      <c r="BE12" s="51"/>
      <c r="BF12" s="51"/>
      <c r="BG12" s="11"/>
      <c r="BH12" s="51"/>
      <c r="BI12" s="51"/>
      <c r="BJ12" s="51"/>
      <c r="BK12" s="51"/>
      <c r="BL12" s="51"/>
      <c r="BM12" s="11"/>
      <c r="BN12" s="51"/>
      <c r="BO12" s="51"/>
      <c r="BP12" s="51"/>
      <c r="BQ12" s="51"/>
      <c r="BR12" s="51"/>
    </row>
    <row r="13" spans="1:81" ht="4.5" customHeight="1" x14ac:dyDescent="0.2">
      <c r="A13" s="103"/>
      <c r="B13" s="9"/>
      <c r="C13" s="10"/>
      <c r="D13" s="10"/>
      <c r="E13" s="10"/>
      <c r="F13" s="81"/>
      <c r="G13" s="16"/>
      <c r="H13" s="81"/>
      <c r="I13" s="16"/>
      <c r="J13" s="81"/>
      <c r="K13" s="11"/>
      <c r="L13" s="11"/>
      <c r="M13" s="78"/>
      <c r="N13" s="25"/>
      <c r="O13" s="11"/>
      <c r="P13" s="124"/>
      <c r="Q13" s="16"/>
      <c r="R13" s="17"/>
      <c r="S13" s="134"/>
      <c r="T13" s="17"/>
      <c r="U13" s="11"/>
      <c r="V13" s="25"/>
      <c r="W13" s="25"/>
      <c r="X13" s="25"/>
      <c r="Y13" s="17"/>
      <c r="Z13" s="16"/>
      <c r="AA13" s="17"/>
      <c r="AB13" s="134"/>
      <c r="AC13" s="17"/>
      <c r="AD13" s="134"/>
      <c r="AE13" s="25"/>
      <c r="AF13" s="12"/>
      <c r="AG13" s="65"/>
      <c r="AH13" s="9"/>
      <c r="AI13" s="167"/>
      <c r="AJ13" s="12"/>
      <c r="AK13" s="103"/>
      <c r="BB13" s="51"/>
      <c r="BC13" s="51"/>
      <c r="BD13" s="51"/>
      <c r="BE13" s="51"/>
      <c r="BF13" s="51"/>
      <c r="BG13" s="11"/>
      <c r="BH13" s="51"/>
      <c r="BI13" s="51"/>
      <c r="BJ13" s="51"/>
      <c r="BK13" s="51"/>
      <c r="BL13" s="51"/>
      <c r="BM13" s="11"/>
      <c r="BN13" s="51"/>
      <c r="BO13" s="51"/>
      <c r="BP13" s="51"/>
      <c r="BQ13" s="51"/>
      <c r="BR13" s="51"/>
    </row>
    <row r="14" spans="1:81" ht="12.75" customHeight="1" x14ac:dyDescent="0.2">
      <c r="A14" s="103"/>
      <c r="B14" s="9"/>
      <c r="C14" s="10" t="s">
        <v>36</v>
      </c>
      <c r="D14" s="10"/>
      <c r="E14" s="10"/>
      <c r="F14" s="77">
        <v>0</v>
      </c>
      <c r="G14" s="14"/>
      <c r="H14" s="77">
        <v>4</v>
      </c>
      <c r="I14" s="16"/>
      <c r="J14" s="77"/>
      <c r="K14" s="11"/>
      <c r="L14" s="11"/>
      <c r="M14" s="78"/>
      <c r="N14" s="25"/>
      <c r="O14" s="11"/>
      <c r="P14" s="138">
        <f>IF(AND(F14=0,H14=0,J14=0),"N/A",F14+H14+J14)</f>
        <v>4</v>
      </c>
      <c r="Q14" s="16"/>
      <c r="R14" s="17"/>
      <c r="S14" s="134"/>
      <c r="T14" s="17"/>
      <c r="U14" s="11"/>
      <c r="V14" s="25"/>
      <c r="W14" s="25"/>
      <c r="X14" s="25"/>
      <c r="Y14" s="194" t="str">
        <f>$BU$7</f>
        <v/>
      </c>
      <c r="Z14" s="194"/>
      <c r="AA14" s="194"/>
      <c r="AB14" s="194"/>
      <c r="AC14" s="194"/>
      <c r="AD14" s="194"/>
      <c r="AE14" s="194"/>
      <c r="AF14" s="12"/>
      <c r="AG14" s="65"/>
      <c r="AH14" s="9"/>
      <c r="AI14" s="167"/>
      <c r="AJ14" s="12"/>
      <c r="AK14" s="103"/>
      <c r="BB14" s="51"/>
      <c r="BC14" s="51"/>
      <c r="BD14" s="51"/>
      <c r="BE14" s="51"/>
      <c r="BF14" s="51"/>
      <c r="BG14" s="11"/>
      <c r="BH14" s="51"/>
      <c r="BI14" s="51"/>
      <c r="BJ14" s="51"/>
      <c r="BK14" s="51"/>
      <c r="BL14" s="51"/>
      <c r="BM14" s="11"/>
      <c r="BN14" s="51"/>
      <c r="BO14" s="51"/>
      <c r="BP14" s="51"/>
      <c r="BQ14" s="51"/>
      <c r="BR14" s="51"/>
    </row>
    <row r="15" spans="1:81" ht="4.5" customHeight="1" x14ac:dyDescent="0.2">
      <c r="A15" s="103"/>
      <c r="B15" s="9"/>
      <c r="C15" s="10"/>
      <c r="D15" s="10"/>
      <c r="E15" s="10"/>
      <c r="F15" s="81"/>
      <c r="G15" s="16"/>
      <c r="H15" s="81"/>
      <c r="I15" s="16"/>
      <c r="J15" s="81"/>
      <c r="K15" s="11"/>
      <c r="L15" s="11"/>
      <c r="M15" s="78"/>
      <c r="N15" s="25"/>
      <c r="O15" s="11"/>
      <c r="P15" s="124"/>
      <c r="Q15" s="16"/>
      <c r="R15" s="17"/>
      <c r="S15" s="134"/>
      <c r="T15" s="17"/>
      <c r="U15" s="11"/>
      <c r="V15" s="25"/>
      <c r="W15" s="25"/>
      <c r="X15" s="25"/>
      <c r="Y15" s="194"/>
      <c r="Z15" s="194"/>
      <c r="AA15" s="194"/>
      <c r="AB15" s="194"/>
      <c r="AC15" s="194"/>
      <c r="AD15" s="194"/>
      <c r="AE15" s="194"/>
      <c r="AF15" s="12"/>
      <c r="AG15" s="65"/>
      <c r="AH15" s="9"/>
      <c r="AI15" s="167"/>
      <c r="AJ15" s="12"/>
      <c r="AK15" s="103"/>
      <c r="BB15" s="51"/>
      <c r="BC15" s="51"/>
      <c r="BD15" s="51"/>
      <c r="BE15" s="51"/>
      <c r="BF15" s="51"/>
      <c r="BG15" s="11"/>
      <c r="BH15" s="51"/>
      <c r="BI15" s="51"/>
      <c r="BJ15" s="51"/>
      <c r="BK15" s="51"/>
      <c r="BL15" s="51"/>
      <c r="BM15" s="11"/>
      <c r="BN15" s="51"/>
      <c r="BO15" s="51"/>
      <c r="BP15" s="51"/>
      <c r="BQ15" s="51"/>
      <c r="BR15" s="51"/>
    </row>
    <row r="16" spans="1:81" ht="12.75" customHeight="1" thickBot="1" x14ac:dyDescent="0.25">
      <c r="A16" s="103"/>
      <c r="B16" s="9"/>
      <c r="C16" s="10" t="s">
        <v>35</v>
      </c>
      <c r="D16" s="10"/>
      <c r="E16" s="10"/>
      <c r="F16" s="77">
        <v>3</v>
      </c>
      <c r="G16" s="14"/>
      <c r="H16" s="77">
        <v>6</v>
      </c>
      <c r="I16" s="16"/>
      <c r="J16" s="77"/>
      <c r="K16" s="11"/>
      <c r="L16" s="11"/>
      <c r="M16" s="78"/>
      <c r="N16" s="25"/>
      <c r="O16" s="11"/>
      <c r="P16" s="138">
        <f>IF(AND(F16=0,H16=0,J16=0),"N/A",F16+H16+J16)</f>
        <v>9</v>
      </c>
      <c r="Q16" s="16"/>
      <c r="R16" s="17"/>
      <c r="S16" s="134"/>
      <c r="T16" s="17"/>
      <c r="U16" s="11"/>
      <c r="V16" s="25"/>
      <c r="W16" s="25"/>
      <c r="X16" s="25"/>
      <c r="Y16" s="194"/>
      <c r="Z16" s="194"/>
      <c r="AA16" s="194"/>
      <c r="AB16" s="194"/>
      <c r="AC16" s="194"/>
      <c r="AD16" s="194"/>
      <c r="AE16" s="194"/>
      <c r="AF16" s="12"/>
      <c r="AG16" s="65"/>
      <c r="AH16" s="9"/>
      <c r="AI16" s="167"/>
      <c r="AJ16" s="12"/>
      <c r="AK16" s="103"/>
      <c r="BB16" s="51"/>
      <c r="BC16" s="51"/>
      <c r="BD16" s="51"/>
      <c r="BE16" s="51"/>
      <c r="BF16" s="51"/>
      <c r="BG16" s="11"/>
      <c r="BH16" s="51"/>
      <c r="BI16" s="51"/>
      <c r="BJ16" s="51"/>
      <c r="BK16" s="51"/>
      <c r="BL16" s="51"/>
      <c r="BM16" s="11"/>
      <c r="BN16" s="51"/>
      <c r="BO16" s="51"/>
      <c r="BP16" s="51"/>
      <c r="BQ16" s="51"/>
      <c r="BR16" s="51"/>
      <c r="BU16" s="74" t="s">
        <v>34</v>
      </c>
    </row>
    <row r="17" spans="1:80" ht="12.75" customHeight="1" thickBot="1" x14ac:dyDescent="0.25">
      <c r="A17" s="103"/>
      <c r="B17" s="9"/>
      <c r="C17" s="10"/>
      <c r="D17" s="10"/>
      <c r="E17" s="10"/>
      <c r="F17" s="17"/>
      <c r="G17" s="16"/>
      <c r="H17" s="17"/>
      <c r="I17" s="16"/>
      <c r="J17" s="17"/>
      <c r="K17" s="11"/>
      <c r="L17" s="11"/>
      <c r="M17" s="20"/>
      <c r="N17" s="25"/>
      <c r="O17" s="11"/>
      <c r="P17" s="17"/>
      <c r="Q17" s="16"/>
      <c r="R17" s="17"/>
      <c r="S17" s="134"/>
      <c r="T17" s="17"/>
      <c r="U17" s="11"/>
      <c r="V17" s="17"/>
      <c r="W17" s="25"/>
      <c r="X17" s="25"/>
      <c r="Y17" s="17"/>
      <c r="Z17" s="16"/>
      <c r="AA17" s="17"/>
      <c r="AB17" s="134"/>
      <c r="AC17" s="17"/>
      <c r="AD17" s="134"/>
      <c r="AE17" s="25"/>
      <c r="AF17" s="12"/>
      <c r="AG17" s="65"/>
      <c r="AH17" s="9"/>
      <c r="AI17" s="167"/>
      <c r="AJ17" s="12"/>
      <c r="AK17" s="103"/>
      <c r="BB17" s="51" t="b">
        <f>IF(F10="",TRUE,FALSE)</f>
        <v>0</v>
      </c>
      <c r="BC17" s="51"/>
      <c r="BD17" s="51"/>
      <c r="BE17" s="51"/>
      <c r="BF17" s="51"/>
      <c r="BG17" s="60"/>
      <c r="BH17" s="53" t="b">
        <f>IF(H10="",TRUE,FALSE)</f>
        <v>0</v>
      </c>
      <c r="BI17" s="53"/>
      <c r="BJ17" s="53"/>
      <c r="BK17" s="53"/>
      <c r="BL17" s="53"/>
      <c r="BM17" s="60"/>
      <c r="BN17" s="53" t="b">
        <f>IF(J10="",TRUE,FALSE)</f>
        <v>1</v>
      </c>
      <c r="BO17" s="53"/>
      <c r="BP17" s="53"/>
      <c r="BQ17" s="51"/>
      <c r="BR17" s="51"/>
      <c r="BU17" s="82" t="str">
        <f>(IF(OR((OR(F$8&lt;&gt;"",F$10&lt;&gt;"",F$22&lt;&gt;"",F$24&lt;&gt;"",F$26&lt;&gt;"",F$28&lt;&gt;"",F$34&lt;&gt;"",F$36&lt;&gt;"",F$42&lt;&gt;"",F$44&lt;&gt;"",F$46&lt;&gt;"",F$48&lt;&gt;"",F$50&lt;&gt;"",F$52&lt;&gt;"")),(AND(F$8="",F$10&lt;&gt;"")),(AND(F$8&lt;&gt;"",F$10=""))),(IF(BB17=TRUE,"Please enter the number of people in each age range in ES"&amp;CHAR(10),"")),""))&amp;(IF(OR((OR(H8&lt;&gt;"",H10&lt;&gt;"",H22&lt;&gt;"",H24&lt;&gt;"",H26&lt;&gt;"",H28&lt;&gt;"",H34&lt;&gt;"",H36&lt;&gt;"",H42&lt;&gt;"",H44&lt;&gt;"",H46&lt;&gt;"",H48&lt;&gt;"",H50&lt;&gt;"",H52&lt;&gt;"")),(OR(H8&lt;&gt;"",H10&lt;&gt;""))),(IF(BH17=TRUE,"Please enter the number of people in each age range in TH"&amp;CHAR(10),"")),""))&amp;(IF(OR(OR(J8&lt;&gt;"",J10&lt;&gt;"",J22&lt;&gt;"",J24&lt;&gt;"",J26&lt;&gt;"",J28&lt;&gt;"",J34&lt;&gt;"",J36&lt;&gt;"",J42&lt;&gt;"",J44&lt;&gt;"",J46&lt;&gt;"",J48&lt;&gt;"",J50&lt;&gt;"",J52&lt;&gt;""),(OR(J8&lt;&gt;"",J10&lt;&gt;""))),(IF(BN17=TRUE,"Please enter the number of people in each age range in Unsheltered"&amp;CHAR(10),"")),""))&amp;IF(AND(F$10&lt;&gt;"",F$8&lt;&gt;""),"",IF(OR(F$10&lt;&gt;"",F$8&lt;&gt;""),"Please enter data for both number of ES households and persons"&amp;CHAR(10),""))&amp;IF(AND(H$10&lt;&gt;"",H$8&lt;&gt;""),"",IF(OR(H$10&lt;&gt;"",H$8&lt;&gt;""),"Please enter data for both number of TH households and persons"&amp;CHAR(10),""))&amp;IF(AND(J$10&lt;&gt;"",J$8&lt;&gt;""),"",IF(OR(J$10&lt;&gt;"",J$8&lt;&gt;""),"Please enter data for both number of unsheltered households and persons"&amp;CHAR(10),""))</f>
        <v/>
      </c>
    </row>
    <row r="18" spans="1:80" ht="11.25" customHeight="1" thickBot="1" x14ac:dyDescent="0.25">
      <c r="A18" s="103"/>
      <c r="B18" s="9"/>
      <c r="C18" s="10"/>
      <c r="D18" s="10"/>
      <c r="E18" s="10"/>
      <c r="F18" s="171" t="s">
        <v>28</v>
      </c>
      <c r="G18" s="171"/>
      <c r="H18" s="171"/>
      <c r="I18" s="171"/>
      <c r="J18" s="171"/>
      <c r="K18" s="11"/>
      <c r="L18" s="11"/>
      <c r="M18" s="25"/>
      <c r="N18" s="25"/>
      <c r="O18" s="11"/>
      <c r="P18" s="172" t="s">
        <v>16</v>
      </c>
      <c r="Q18" s="172"/>
      <c r="R18" s="172"/>
      <c r="S18" s="172"/>
      <c r="T18" s="172"/>
      <c r="U18" s="172"/>
      <c r="V18" s="172"/>
      <c r="W18" s="172"/>
      <c r="X18" s="25"/>
      <c r="Y18" s="170" t="s">
        <v>2</v>
      </c>
      <c r="Z18" s="170"/>
      <c r="AA18" s="170"/>
      <c r="AB18" s="170"/>
      <c r="AC18" s="170"/>
      <c r="AD18" s="123"/>
      <c r="AE18" s="145"/>
      <c r="AF18" s="12"/>
      <c r="AG18" s="65"/>
      <c r="AH18" s="9"/>
      <c r="AI18" s="71"/>
      <c r="AJ18" s="12"/>
      <c r="AK18" s="103"/>
      <c r="BB18" s="51"/>
      <c r="BC18" s="51" t="s">
        <v>25</v>
      </c>
      <c r="BD18" s="51" t="s">
        <v>26</v>
      </c>
      <c r="BE18" s="51" t="s">
        <v>23</v>
      </c>
      <c r="BF18" s="51" t="s">
        <v>24</v>
      </c>
      <c r="BG18" s="11"/>
      <c r="BH18" s="51"/>
      <c r="BI18" s="51" t="s">
        <v>25</v>
      </c>
      <c r="BJ18" s="51" t="s">
        <v>26</v>
      </c>
      <c r="BK18" s="51" t="s">
        <v>23</v>
      </c>
      <c r="BL18" s="51" t="s">
        <v>24</v>
      </c>
      <c r="BM18" s="11"/>
      <c r="BN18" s="51"/>
      <c r="BO18" s="51" t="s">
        <v>25</v>
      </c>
      <c r="BP18" s="51" t="s">
        <v>26</v>
      </c>
      <c r="BQ18" s="51" t="s">
        <v>23</v>
      </c>
      <c r="BR18" s="51" t="s">
        <v>24</v>
      </c>
      <c r="BU18" s="83" t="str">
        <f>(IF((AND(F$8&lt;&gt;"",F$10&lt;&gt;"")),(IF(F$8&gt;0,(IF(((F$10/F$8)&gt;6),"Average ES household size is greater than or equal to 6"&amp;CHAR(10),"")),"")),""
))
&amp;(IF((AND(H$8&lt;&gt;"",H$10&lt;&gt;"")),(IF(H$8&gt;0,(IF(((H$10/H$8)&gt;6),"Average TH household size is greater than or equal to 6"&amp;CHAR(10),"")),"")),""))
&amp;(IF((AND(J$8&lt;&gt;"",J$10&lt;&gt;"")),(IF(J$8&gt;0,(IF(((J$10/J$8)&gt;6),"Average unsheltered household size is greater than or equal to 6"&amp;CHAR(10),"")),"")),""))
&amp;(IF((F$8&gt;F$10),"ES has more households than people"&amp;CHAR(10),""))&amp;(IF((H$8&gt;H$10),"TH has more households than people"&amp;CHAR(10),""))
&amp;(IF((J$8&gt;J$10),"Unsheltered has more households than people"&amp;CHAR(10),""))
&amp;(IF(F$10&lt;F$8,"ES must have at least one child per household indicated"&amp;CHAR(10),""))
&amp;(IF(H$10&lt;H$8,"TH must have at least one child per household indicated"&amp;CHAR(10),""))
&amp;(IF(J$10&lt;J$8,"Unsheltered must have at least one child per household indicated"&amp;CHAR(10),""))</f>
        <v/>
      </c>
      <c r="BW18" s="74" t="s">
        <v>55</v>
      </c>
    </row>
    <row r="19" spans="1:80" s="11" customFormat="1" ht="3.95" customHeight="1" x14ac:dyDescent="0.2">
      <c r="A19" s="103"/>
      <c r="B19" s="9"/>
      <c r="C19" s="10"/>
      <c r="D19" s="10"/>
      <c r="E19" s="10"/>
      <c r="F19" s="134"/>
      <c r="G19" s="134"/>
      <c r="H19" s="134"/>
      <c r="I19" s="134"/>
      <c r="J19" s="134"/>
      <c r="M19" s="134"/>
      <c r="N19" s="134"/>
      <c r="P19" s="134"/>
      <c r="Q19" s="134"/>
      <c r="R19" s="134"/>
      <c r="S19" s="134"/>
      <c r="T19" s="134"/>
      <c r="V19" s="134"/>
      <c r="W19" s="134"/>
      <c r="X19" s="134"/>
      <c r="Y19" s="134"/>
      <c r="Z19" s="134"/>
      <c r="AA19" s="134"/>
      <c r="AB19" s="134"/>
      <c r="AC19" s="134"/>
      <c r="AD19" s="134"/>
      <c r="AE19" s="134"/>
      <c r="AF19" s="12"/>
      <c r="AG19" s="65"/>
      <c r="AH19" s="9"/>
      <c r="AI19" s="70"/>
      <c r="AJ19" s="12"/>
      <c r="AK19" s="103"/>
      <c r="AL19" s="1"/>
      <c r="BB19" s="51"/>
      <c r="BC19" s="51"/>
      <c r="BD19" s="51"/>
      <c r="BE19" s="51"/>
      <c r="BF19" s="51"/>
      <c r="BH19" s="51"/>
      <c r="BI19" s="51"/>
      <c r="BJ19" s="51"/>
      <c r="BK19" s="51"/>
      <c r="BL19" s="51"/>
      <c r="BN19" s="51"/>
      <c r="BO19" s="51"/>
      <c r="BP19" s="51"/>
      <c r="BQ19" s="51"/>
      <c r="BR19" s="51"/>
      <c r="BT19" s="84"/>
      <c r="BU19" s="84"/>
      <c r="BV19" s="84"/>
      <c r="BW19" s="74"/>
      <c r="BX19" s="74"/>
      <c r="BY19" s="74"/>
      <c r="BZ19" s="74"/>
      <c r="CA19" s="74"/>
      <c r="CB19" s="74"/>
    </row>
    <row r="20" spans="1:80" ht="12.75" customHeight="1" x14ac:dyDescent="0.2">
      <c r="A20" s="103"/>
      <c r="B20" s="9"/>
      <c r="C20" s="19" t="s">
        <v>69</v>
      </c>
      <c r="D20" s="10"/>
      <c r="E20" s="10"/>
      <c r="F20" s="171" t="s">
        <v>0</v>
      </c>
      <c r="G20" s="171"/>
      <c r="H20" s="171"/>
      <c r="I20" s="46"/>
      <c r="J20" s="133" t="s">
        <v>1</v>
      </c>
      <c r="K20" s="11"/>
      <c r="L20" s="26"/>
      <c r="M20" s="27" t="s">
        <v>2</v>
      </c>
      <c r="N20" s="27"/>
      <c r="O20" s="11"/>
      <c r="P20" s="169" t="s">
        <v>0</v>
      </c>
      <c r="Q20" s="169"/>
      <c r="R20" s="169"/>
      <c r="S20" s="137"/>
      <c r="T20" s="131" t="s">
        <v>1</v>
      </c>
      <c r="U20" s="26"/>
      <c r="V20" s="27" t="s">
        <v>2</v>
      </c>
      <c r="W20" s="27"/>
      <c r="X20" s="11"/>
      <c r="Y20" s="170" t="s">
        <v>0</v>
      </c>
      <c r="Z20" s="170"/>
      <c r="AA20" s="170"/>
      <c r="AB20" s="137"/>
      <c r="AC20" s="132" t="s">
        <v>1</v>
      </c>
      <c r="AD20" s="137"/>
      <c r="AE20" s="136" t="s">
        <v>2</v>
      </c>
      <c r="AF20" s="12"/>
      <c r="AG20" s="65"/>
      <c r="AH20" s="9"/>
      <c r="AI20" s="69" t="str">
        <f>IF(AI21&lt;&gt;"", "Gender Errors","")</f>
        <v/>
      </c>
      <c r="AJ20" s="12"/>
      <c r="AK20" s="103"/>
      <c r="BB20" s="51" t="b">
        <f>IF((F$10)&gt;=(SUM(F$22:F$28)), TRUE,FALSE)</f>
        <v>1</v>
      </c>
      <c r="BC20" s="52">
        <f>IF(BB17=FALSE,((ROUND(BB22,0)+ROUND(BB24,0)+ROUND(BB26,0)+ROUND(BB28,0))),0)</f>
        <v>12</v>
      </c>
      <c r="BD20" s="52"/>
      <c r="BE20" s="52">
        <f>SUM(BC$22:BC$28)</f>
        <v>12</v>
      </c>
      <c r="BF20" s="52">
        <f>(F$10)</f>
        <v>12</v>
      </c>
      <c r="BG20" s="61"/>
      <c r="BH20" s="51" t="b">
        <f>IF((H$10)&gt;=(H22+H24+H26+H28), TRUE,FALSE)</f>
        <v>1</v>
      </c>
      <c r="BI20" s="52">
        <f>IF(BH17=FALSE,((ROUND(BH22,0)+ROUND(BH24,0)+ROUND(BH26,0)+ROUND(BH28,0))),0)</f>
        <v>26</v>
      </c>
      <c r="BJ20" s="52"/>
      <c r="BK20" s="52">
        <f>SUM(BI22:BI28)</f>
        <v>26</v>
      </c>
      <c r="BL20" s="52">
        <f>(H$10)</f>
        <v>26</v>
      </c>
      <c r="BM20" s="11"/>
      <c r="BN20" s="51" t="b">
        <f>IF((J$10)&gt;=(SUM(J$22:J$28)), TRUE,FALSE)</f>
        <v>1</v>
      </c>
      <c r="BO20" s="52">
        <f>IF(BN17=FALSE,((ROUND(BN22,0)+ROUND(BN24,0)+ROUND(BN26,0)+ROUND(BN28,0))),0)</f>
        <v>0</v>
      </c>
      <c r="BP20" s="52"/>
      <c r="BQ20" s="52" t="e">
        <f>SUM(BO$22:BO$28)</f>
        <v>#VALUE!</v>
      </c>
      <c r="BR20" s="62" t="str">
        <f>(J$10)</f>
        <v/>
      </c>
      <c r="BS20" s="85"/>
      <c r="BU20" s="166"/>
      <c r="BW20" s="74" t="s">
        <v>3</v>
      </c>
      <c r="BY20" s="74" t="s">
        <v>4</v>
      </c>
      <c r="CA20" s="74" t="s">
        <v>1</v>
      </c>
    </row>
    <row r="21" spans="1:80" ht="12.75" customHeight="1" x14ac:dyDescent="0.2">
      <c r="A21" s="103"/>
      <c r="B21" s="9"/>
      <c r="C21" s="19"/>
      <c r="D21" s="10"/>
      <c r="E21" s="10"/>
      <c r="F21" s="121" t="s">
        <v>3</v>
      </c>
      <c r="G21" s="121"/>
      <c r="H21" s="13" t="s">
        <v>4</v>
      </c>
      <c r="I21" s="121"/>
      <c r="J21" s="134"/>
      <c r="K21" s="11"/>
      <c r="L21" s="11"/>
      <c r="M21" s="134"/>
      <c r="N21" s="134"/>
      <c r="O21" s="11"/>
      <c r="P21" s="121" t="s">
        <v>3</v>
      </c>
      <c r="Q21" s="121"/>
      <c r="R21" s="13" t="s">
        <v>4</v>
      </c>
      <c r="S21" s="134"/>
      <c r="T21" s="134"/>
      <c r="U21" s="11"/>
      <c r="V21" s="134"/>
      <c r="W21" s="134"/>
      <c r="X21" s="134"/>
      <c r="Y21" s="121" t="s">
        <v>3</v>
      </c>
      <c r="Z21" s="121"/>
      <c r="AA21" s="13" t="s">
        <v>4</v>
      </c>
      <c r="AB21" s="134"/>
      <c r="AC21" s="134"/>
      <c r="AD21" s="134"/>
      <c r="AE21" s="134"/>
      <c r="AF21" s="12"/>
      <c r="AG21" s="65"/>
      <c r="AH21" s="9"/>
      <c r="AI21" s="167" t="str">
        <f>(IF(AND(F22="",F24="",F26="",F28=""),"",(IF(AND(BB17=FALSE,BB20=FALSE),"ES gender count ("&amp;TEXT(F22+F24+F26+F28,"0")&amp;") &gt; to ES total number of persons("&amp;TEXT(F10,"0")&amp;")"&amp;CHAR(10),"")&amp;IF(AND(BB17=FALSE,BB21=FALSE),"ES gender count ("&amp;TEXT(F22+F24+F26+F28,"0")&amp;") is less than 80% of total number of ES persons ("&amp;TEXT(F10,"0")&amp;")"&amp;CHAR(10),""))))&amp;(IF(AND(H22="",H24="",H26="",H28=""),"",(IF(AND(BH17=FALSE,BH20=FALSE),"TH gender count ("&amp;TEXT(H22+H24+H26+H28,"0")&amp;") &gt; to TH total number of persons ("&amp;TEXT(H10,"0")&amp;")"&amp;CHAR(10),"")&amp;IF(AND(BH17=FALSE,BH21=FALSE),"TH gender count ("&amp;TEXT(H22+H24+H26+H28,"0")&amp;") is less than 80% of total number of TH persons ("&amp;TEXT(H10,"0")&amp;")"&amp;CHAR(10),"")&amp;IF(AND(BN17=FALSE,BN20=FALSE),"Unsheltered gender count ("&amp;TEXT(J22+J24+J26+J28,"0")&amp;") &gt; to unsheltered total number of persons ("&amp;TEXT(J10,"0")&amp;")"&amp;CHAR(10),""))))&amp;(IF(AND(J22="",J24="",J26="",J28=""),"",(IF(AND(BN17=FALSE,BN21=FALSE),"Unsheltered gender count ("&amp;TEXT(J22+J24+J26+J28,"0")&amp;") is less than 80% of total number of unsheltered persons ("&amp;TEXT(J10,"0")&amp;")"&amp;CHAR(10),""))))</f>
        <v/>
      </c>
      <c r="AJ21" s="12"/>
      <c r="AK21" s="103"/>
      <c r="BB21" s="52" t="b">
        <f>IF(BB17=FALSE,(IF((SUM(F$22:F$28)/(F$10))&gt;=0.8,TRUE,FALSE)),FALSE)</f>
        <v>1</v>
      </c>
      <c r="BC21" s="51" t="b">
        <f>(F$10)=(ROUND(BB22,0)+ROUND(BB24,0)+ROUND(BB26,0)+ROUND(BB28,0))</f>
        <v>1</v>
      </c>
      <c r="BD21" s="51"/>
      <c r="BE21" s="51"/>
      <c r="BF21" s="51"/>
      <c r="BG21" s="11"/>
      <c r="BH21" s="52" t="b">
        <f>IF(BH17=FALSE,(IF((SUM(H$22:H$28))/(H$10)&gt;=0.8,TRUE,FALSE)),FALSE)</f>
        <v>1</v>
      </c>
      <c r="BI21" s="51" t="b">
        <f>(H$10)=(ROUND(BH22,0)+ROUND(BH24,0)+ROUND(BH26,0)+ROUND(BH28,0))</f>
        <v>1</v>
      </c>
      <c r="BJ21" s="51"/>
      <c r="BK21" s="51"/>
      <c r="BL21" s="51"/>
      <c r="BM21" s="11"/>
      <c r="BN21" s="52" t="b">
        <f>IF(BN17=FALSE,(IF((SUM(J$22:J$28))/(J$10)&gt;=0.8,TRUE,FALSE)),FALSE)</f>
        <v>0</v>
      </c>
      <c r="BO21" s="51" t="e">
        <f>(J$10)=(ROUND(BN22,0)+ROUND(BN24,0)+ROUND(BN26,0)+ROUND(BN28,0))</f>
        <v>#VALUE!</v>
      </c>
      <c r="BP21" s="51"/>
      <c r="BQ21" s="51"/>
      <c r="BR21" s="51"/>
      <c r="BW21" s="126" t="b">
        <f>IF(OR(F$10="",F$10=0), FALSE,OR((AND(((SUM(F$22:F$28)/F$10*100)&gt;0),(SUM(F$22:F$28)/F$10*100)&lt;80)),(SUM(F$22:F$28)/F$10*100)&gt;100))</f>
        <v>0</v>
      </c>
      <c r="BX21" s="126"/>
      <c r="BY21" s="126" t="b">
        <f>IF(OR(H$10="",H$10=0),FALSE,OR((AND(((SUM(H$22:H$28)/H$10*100)&gt;0),(SUM(H$22:H$28)/H$10*100)&lt;80)),(SUM(H$22:H$28)/H$10*100)&gt;100))</f>
        <v>0</v>
      </c>
      <c r="BZ21" s="126"/>
      <c r="CA21" s="126" t="b">
        <f>IF(OR(J$10="",J$10=0),FALSE,OR((AND(((SUM(J$22:J$28)/J$10*100)&gt;0),(SUM(J$22:J$28)/J$10*100)&lt;80)),(SUM(J$22:J$28)/J$10*100)&gt;100))</f>
        <v>0</v>
      </c>
      <c r="CB21" s="126"/>
    </row>
    <row r="22" spans="1:80" ht="12.75" customHeight="1" x14ac:dyDescent="0.2">
      <c r="A22" s="103"/>
      <c r="B22" s="9"/>
      <c r="C22" s="10"/>
      <c r="D22" s="10" t="s">
        <v>5</v>
      </c>
      <c r="E22" s="10"/>
      <c r="F22" s="30">
        <v>6</v>
      </c>
      <c r="G22" s="14"/>
      <c r="H22" s="30">
        <v>16</v>
      </c>
      <c r="I22" s="16"/>
      <c r="J22" s="30"/>
      <c r="K22" s="11"/>
      <c r="L22" s="11"/>
      <c r="M22" s="29">
        <f>(F22+H22)+(J22)</f>
        <v>22</v>
      </c>
      <c r="N22" s="25"/>
      <c r="O22" s="11"/>
      <c r="P22" s="92">
        <f>IF(Y22="N/A","N/A",IF(BB$20=TRUE,Y22-F22,"N/A"))</f>
        <v>0</v>
      </c>
      <c r="Q22" s="16"/>
      <c r="R22" s="92">
        <f>IF(AA22="N/A","N/A",IF(BH$20=TRUE,AA22-H22,"N/A"))</f>
        <v>0</v>
      </c>
      <c r="S22" s="17"/>
      <c r="T22" s="92" t="str">
        <f>IF(AC22="N/A","N/A",IF(BN$20=TRUE,AC22-J22,"N/A"))</f>
        <v>N/A</v>
      </c>
      <c r="U22" s="11"/>
      <c r="V22" s="29" t="e">
        <f>(P22+R22)+(T22)</f>
        <v>#VALUE!</v>
      </c>
      <c r="W22" s="25"/>
      <c r="X22" s="25"/>
      <c r="Y22" s="93">
        <f>IF(F22=0,"N/A",BE$22)</f>
        <v>6</v>
      </c>
      <c r="Z22" s="94"/>
      <c r="AA22" s="93">
        <f>IF(H22=0,"N/A",BK$22)</f>
        <v>16</v>
      </c>
      <c r="AB22" s="95"/>
      <c r="AC22" s="93" t="str">
        <f>IF(J22=0,"N/A",BQ$22)</f>
        <v>N/A</v>
      </c>
      <c r="AD22" s="134"/>
      <c r="AE22" s="29">
        <f>(IF((AND(Y22="N/A",AA22="N/A",AC22="N/A")),"N/A",(IF(Y22="N/A",0,Y22))+(IF(AA22="N/A",0,AA22))+(IF(AC22="N/A",0,AC22))))</f>
        <v>22</v>
      </c>
      <c r="AF22" s="12"/>
      <c r="AG22" s="65"/>
      <c r="AH22" s="9"/>
      <c r="AI22" s="167"/>
      <c r="AJ22" s="57"/>
      <c r="AK22" s="111"/>
      <c r="BB22" s="54">
        <f>IF(BB$17=FALSE,(F22*(1+(((F$10)-(SUM(F$22:F$28)))/(SUM(F$22:F$28))))),"")</f>
        <v>6</v>
      </c>
      <c r="BC22" s="54">
        <f>IF(BC$21=FALSE,ROUNDDOWN(BB22,0),ROUND(BB22,0))</f>
        <v>6</v>
      </c>
      <c r="BD22" s="54">
        <f>IF(BC22=MAX(BC$22:BC$28),ROW(),"")</f>
        <v>22</v>
      </c>
      <c r="BE22" s="54">
        <f>IF(BB$17=TRUE,"N/A",IF(BD22&lt;&gt;0,IF(MIN(BD$22:BD$28)=BD22,BC22+(BF$20-BE$20),BC22),BC22))</f>
        <v>6</v>
      </c>
      <c r="BF22" s="52"/>
      <c r="BG22" s="61"/>
      <c r="BH22" s="54">
        <f>IF(BH$17=FALSE,(H22*(1+(((H$10)-(SUM(H$22:H$28)))/(SUM(H$22:H$28))))),"")</f>
        <v>16</v>
      </c>
      <c r="BI22" s="54">
        <f>IF(BI$21=FALSE,ROUNDDOWN(BH22,0),ROUND(BH22,0))</f>
        <v>16</v>
      </c>
      <c r="BJ22" s="54">
        <f>IF(BI22=MAX(BI$22:BI$28),ROW(),"")</f>
        <v>22</v>
      </c>
      <c r="BK22" s="54">
        <f>IF(BH$17=TRUE,"N/A",IF(BJ22&lt;&gt;0,IF(MIN(BJ$22:BJ$28)=BJ22,BI22+(BL$20-BK$20),BI22),BI22))</f>
        <v>16</v>
      </c>
      <c r="BL22" s="51"/>
      <c r="BM22" s="11"/>
      <c r="BN22" s="54" t="str">
        <f>IF(BN$17=FALSE,(J22*(1+(((J$10)-(SUM(J$22:J$28)))/(SUM(J$22:J$28))))),"")</f>
        <v/>
      </c>
      <c r="BO22" s="54" t="e">
        <f>IF(BO$21=FALSE,ROUNDDOWN(BN22,0),ROUND(BN22,0))</f>
        <v>#VALUE!</v>
      </c>
      <c r="BP22" s="54" t="e">
        <f>IF(BO22=MAX(BO$22:BO$28),ROW(),"")</f>
        <v>#VALUE!</v>
      </c>
      <c r="BQ22" s="54" t="str">
        <f>IF(BN$17=TRUE,"N/A",IF(BP22&lt;&gt;0,IF(MIN(BP$22:BP$28)=BP22,BO22+(BR$20-BQ$20),BO22),BO22))</f>
        <v>N/A</v>
      </c>
      <c r="BR22" s="52"/>
      <c r="BS22" s="61"/>
    </row>
    <row r="23" spans="1:80" ht="3.95" customHeight="1" x14ac:dyDescent="0.2">
      <c r="A23" s="65"/>
      <c r="B23" s="9"/>
      <c r="C23" s="10"/>
      <c r="D23" s="10"/>
      <c r="E23" s="10"/>
      <c r="F23" s="15"/>
      <c r="G23" s="16"/>
      <c r="H23" s="15"/>
      <c r="I23" s="16"/>
      <c r="J23" s="15"/>
      <c r="K23" s="11"/>
      <c r="L23" s="11"/>
      <c r="M23" s="18"/>
      <c r="N23" s="25"/>
      <c r="O23" s="11"/>
      <c r="P23" s="44"/>
      <c r="Q23" s="16"/>
      <c r="R23" s="44"/>
      <c r="S23" s="17"/>
      <c r="T23" s="44"/>
      <c r="U23" s="11"/>
      <c r="V23" s="18"/>
      <c r="W23" s="25"/>
      <c r="X23" s="25"/>
      <c r="Y23" s="96"/>
      <c r="Z23" s="97"/>
      <c r="AA23" s="96"/>
      <c r="AB23" s="95"/>
      <c r="AC23" s="96"/>
      <c r="AD23" s="134"/>
      <c r="AE23" s="18"/>
      <c r="AF23" s="12"/>
      <c r="AG23" s="65"/>
      <c r="AH23" s="9"/>
      <c r="AI23" s="167"/>
      <c r="AJ23" s="12"/>
      <c r="AK23" s="65"/>
      <c r="AL23" s="28"/>
      <c r="BB23" s="55"/>
      <c r="BC23" s="51"/>
      <c r="BD23" s="51"/>
      <c r="BE23" s="51"/>
      <c r="BF23" s="51"/>
      <c r="BG23" s="11"/>
      <c r="BH23" s="55"/>
      <c r="BI23" s="51"/>
      <c r="BJ23" s="51"/>
      <c r="BK23" s="51"/>
      <c r="BL23" s="51"/>
      <c r="BM23" s="11"/>
      <c r="BN23" s="55"/>
      <c r="BO23" s="51"/>
      <c r="BP23" s="51"/>
      <c r="BQ23" s="51"/>
      <c r="BR23" s="51"/>
    </row>
    <row r="24" spans="1:80" ht="12.75" customHeight="1" x14ac:dyDescent="0.2">
      <c r="A24" s="103"/>
      <c r="B24" s="9"/>
      <c r="C24" s="10"/>
      <c r="D24" s="10" t="s">
        <v>6</v>
      </c>
      <c r="E24" s="10"/>
      <c r="F24" s="30">
        <v>6</v>
      </c>
      <c r="G24" s="14"/>
      <c r="H24" s="30">
        <v>10</v>
      </c>
      <c r="I24" s="16"/>
      <c r="J24" s="30"/>
      <c r="K24" s="11"/>
      <c r="L24" s="11"/>
      <c r="M24" s="29">
        <f>(F24+H24)+(J24)</f>
        <v>16</v>
      </c>
      <c r="N24" s="25"/>
      <c r="O24" s="11"/>
      <c r="P24" s="92">
        <f>IF(Y24="N/A","N/A",IF(BB$20=TRUE,Y24-F24,"N/A"))</f>
        <v>0</v>
      </c>
      <c r="Q24" s="16"/>
      <c r="R24" s="92">
        <f>IF(AA24="N/A","N/A",IF(BH$20=TRUE,AA24-H24,"N/A"))</f>
        <v>0</v>
      </c>
      <c r="S24" s="17"/>
      <c r="T24" s="92" t="str">
        <f>IF(AC24="N/A","N/A",IF(BN$20=TRUE,AC24-J24,"N/A"))</f>
        <v>N/A</v>
      </c>
      <c r="U24" s="11"/>
      <c r="V24" s="29" t="e">
        <f>(P24+R24)+(T24)</f>
        <v>#VALUE!</v>
      </c>
      <c r="W24" s="25"/>
      <c r="X24" s="25"/>
      <c r="Y24" s="93">
        <f>IF(F24=0,"N/A",BE$24)</f>
        <v>6</v>
      </c>
      <c r="Z24" s="94"/>
      <c r="AA24" s="93">
        <f>IF(H24=0,"N/A",BK$24)</f>
        <v>10</v>
      </c>
      <c r="AB24" s="95"/>
      <c r="AC24" s="93" t="str">
        <f>IF(J24=0,"N/A",BQ$24)</f>
        <v>N/A</v>
      </c>
      <c r="AD24" s="134"/>
      <c r="AE24" s="29">
        <f>(IF((AND(Y24="N/A",AA24="N/A",AC24="N/A")),"N/A",(IF(Y24="N/A",0,Y24))+(IF(AA24="N/A",0,AA24))+(IF(AC24="N/A",0,AC24))))</f>
        <v>16</v>
      </c>
      <c r="AF24" s="12"/>
      <c r="AG24" s="65"/>
      <c r="AH24" s="9"/>
      <c r="AI24" s="167"/>
      <c r="AJ24" s="12"/>
      <c r="AK24" s="103"/>
      <c r="AL24" s="11"/>
      <c r="AM24" s="28"/>
      <c r="AN24" s="28"/>
      <c r="AO24" s="28"/>
      <c r="AP24" s="28"/>
      <c r="AQ24" s="28"/>
      <c r="AR24" s="28"/>
      <c r="AS24" s="28"/>
      <c r="AT24" s="28"/>
      <c r="AU24" s="28"/>
      <c r="AV24" s="28"/>
      <c r="AW24" s="28"/>
      <c r="AX24" s="28"/>
      <c r="AY24" s="28"/>
      <c r="AZ24" s="28"/>
      <c r="BB24" s="54">
        <f>IF(BB$17=FALSE,(F24*(1+(((F$10)-(SUM(F$22:F$28)))/(SUM(F$22:F$28))))),"")</f>
        <v>6</v>
      </c>
      <c r="BC24" s="54">
        <f>IF(BC$21=FALSE,ROUNDDOWN(BB24,0),ROUND(BB24,0))</f>
        <v>6</v>
      </c>
      <c r="BD24" s="54">
        <f>IF(BC24=MAX(BC$22:BC$28),ROW(),"")</f>
        <v>24</v>
      </c>
      <c r="BE24" s="54">
        <f>IF(BB$17=TRUE,"N/A",IF(BD24&lt;&gt;0,IF(MIN(BD$22:BD$28)=BD24,BC24+(BF$20-BE$20),BC24),BC24))</f>
        <v>6</v>
      </c>
      <c r="BF24" s="52"/>
      <c r="BG24" s="61"/>
      <c r="BH24" s="54">
        <f>IF(BH$17=FALSE,(H24*(1+(((H$10)-(SUM(H$22:H$28)))/(SUM(H$22:H$28))))),"")</f>
        <v>10</v>
      </c>
      <c r="BI24" s="54">
        <f>IF(BI$21=FALSE,ROUNDDOWN(BH24,0),ROUND(BH24,0))</f>
        <v>10</v>
      </c>
      <c r="BJ24" s="54" t="str">
        <f>IF(BI24=MAX(BI$22:BI$28),ROW(),"")</f>
        <v/>
      </c>
      <c r="BK24" s="54">
        <f>IF(BH$17=TRUE,"N/A",IF(BJ24&lt;&gt;0,IF(MIN(BJ$22:BJ$28)=BJ24,BI24+(BL$20-BK$20),BI24),BI24))</f>
        <v>10</v>
      </c>
      <c r="BL24" s="51"/>
      <c r="BM24" s="11"/>
      <c r="BN24" s="54" t="str">
        <f>IF(BN$17=FALSE,(J24*(1+(((J$10)-(SUM(J$22:J$28)))/(SUM(J$22:J$28))))),"")</f>
        <v/>
      </c>
      <c r="BO24" s="54" t="e">
        <f>IF(BO$21=FALSE,ROUNDDOWN(BN24,0),ROUND(BN24,0))</f>
        <v>#VALUE!</v>
      </c>
      <c r="BP24" s="54" t="e">
        <f>IF(BO24=MAX(BO$22:BO$28),ROW(),"")</f>
        <v>#VALUE!</v>
      </c>
      <c r="BQ24" s="54" t="str">
        <f>IF(BN$17=TRUE,"N/A",IF(BP24&lt;&gt;0,IF(MIN(BP$22:BP$28)=BP24,BO24+(BR$20-BQ$20),BO24),BO24))</f>
        <v>N/A</v>
      </c>
      <c r="BR24" s="51"/>
    </row>
    <row r="25" spans="1:80" s="11" customFormat="1" ht="3.95" customHeight="1" x14ac:dyDescent="0.2">
      <c r="A25" s="103"/>
      <c r="B25" s="9"/>
      <c r="C25" s="10"/>
      <c r="D25" s="10"/>
      <c r="E25" s="10"/>
      <c r="F25" s="15"/>
      <c r="G25" s="16"/>
      <c r="H25" s="15"/>
      <c r="I25" s="16"/>
      <c r="J25" s="15"/>
      <c r="M25" s="18"/>
      <c r="N25" s="25"/>
      <c r="P25" s="44"/>
      <c r="Q25" s="16"/>
      <c r="R25" s="44"/>
      <c r="S25" s="17"/>
      <c r="T25" s="44"/>
      <c r="V25" s="18"/>
      <c r="W25" s="25"/>
      <c r="X25" s="25"/>
      <c r="Y25" s="96"/>
      <c r="Z25" s="97"/>
      <c r="AA25" s="96"/>
      <c r="AB25" s="95"/>
      <c r="AC25" s="96"/>
      <c r="AD25" s="134"/>
      <c r="AE25" s="18"/>
      <c r="AF25" s="12"/>
      <c r="AG25" s="65"/>
      <c r="AH25" s="9"/>
      <c r="AI25" s="167"/>
      <c r="AJ25" s="12"/>
      <c r="AK25" s="103"/>
      <c r="AL25" s="1"/>
      <c r="BB25" s="55"/>
      <c r="BC25" s="51"/>
      <c r="BD25" s="51"/>
      <c r="BE25" s="51"/>
      <c r="BF25" s="53"/>
      <c r="BG25" s="60"/>
      <c r="BH25" s="55"/>
      <c r="BI25" s="51"/>
      <c r="BJ25" s="51"/>
      <c r="BK25" s="51"/>
      <c r="BL25" s="51"/>
      <c r="BN25" s="55"/>
      <c r="BO25" s="51"/>
      <c r="BP25" s="51"/>
      <c r="BQ25" s="51"/>
      <c r="BR25" s="51"/>
      <c r="BT25" s="84"/>
      <c r="BU25" s="84"/>
      <c r="BV25" s="84"/>
      <c r="BW25" s="84"/>
      <c r="BX25" s="84"/>
      <c r="BY25" s="84"/>
      <c r="BZ25" s="84"/>
      <c r="CA25" s="84"/>
      <c r="CB25" s="84"/>
    </row>
    <row r="26" spans="1:80" ht="12.75" customHeight="1" x14ac:dyDescent="0.2">
      <c r="A26" s="103"/>
      <c r="B26" s="9"/>
      <c r="C26" s="10"/>
      <c r="D26" s="10" t="s">
        <v>21</v>
      </c>
      <c r="E26" s="10"/>
      <c r="F26" s="30"/>
      <c r="G26" s="14"/>
      <c r="H26" s="30"/>
      <c r="I26" s="16"/>
      <c r="J26" s="30"/>
      <c r="K26" s="11"/>
      <c r="L26" s="11"/>
      <c r="M26" s="29">
        <f>(F26+H26)+(J26)</f>
        <v>0</v>
      </c>
      <c r="N26" s="25"/>
      <c r="O26" s="11"/>
      <c r="P26" s="92" t="str">
        <f>IF(Y26="N/A","N/A",IF(BB$20=TRUE,Y26-F26,"N/A"))</f>
        <v>N/A</v>
      </c>
      <c r="Q26" s="16"/>
      <c r="R26" s="92" t="str">
        <f>IF(AA26="N/A","N/A",IF(BH$20=TRUE,AA26-H26,"N/A"))</f>
        <v>N/A</v>
      </c>
      <c r="S26" s="17"/>
      <c r="T26" s="92" t="str">
        <f>IF(AC26="N/A","N/A",IF(BN$20=TRUE,AC26-J26,"N/A"))</f>
        <v>N/A</v>
      </c>
      <c r="U26" s="11"/>
      <c r="V26" s="29" t="e">
        <f>(P26+R26)+(T26)</f>
        <v>#VALUE!</v>
      </c>
      <c r="W26" s="25"/>
      <c r="X26" s="25"/>
      <c r="Y26" s="93" t="str">
        <f>IF(F26=0,"N/A",BE$26)</f>
        <v>N/A</v>
      </c>
      <c r="Z26" s="94"/>
      <c r="AA26" s="93" t="str">
        <f>IF(H26=0,"N/A",BK$26)</f>
        <v>N/A</v>
      </c>
      <c r="AB26" s="95"/>
      <c r="AC26" s="93" t="str">
        <f>IF(J26=0,"N/A",BQ$26)</f>
        <v>N/A</v>
      </c>
      <c r="AD26" s="134"/>
      <c r="AE26" s="29" t="str">
        <f>(IF((AND(Y26="N/A",AA26="N/A",AC26="N/A")),"N/A",(IF(Y26="N/A",0,Y26))+(IF(AA26="N/A",0,AA26))+(IF(AC26="N/A",0,AC26))))</f>
        <v>N/A</v>
      </c>
      <c r="AF26" s="12"/>
      <c r="AG26" s="65"/>
      <c r="AH26" s="9"/>
      <c r="AI26" s="167"/>
      <c r="AJ26" s="12"/>
      <c r="AK26" s="103"/>
      <c r="BB26" s="54">
        <f>IF(BB$17=FALSE,(F26*(1+(((F$10)-(SUM(F$22:F$28)))/(SUM(F$22:F$28))))),"")</f>
        <v>0</v>
      </c>
      <c r="BC26" s="54">
        <f>IF(BC$21=FALSE,ROUNDDOWN(BB26,0),ROUND(BB26,0))</f>
        <v>0</v>
      </c>
      <c r="BD26" s="54" t="str">
        <f>IF(BC26=MAX(BC$22:BC$28),ROW(),"")</f>
        <v/>
      </c>
      <c r="BE26" s="54">
        <f>IF(BB$17=TRUE,"N/A",IF(BD26&lt;&gt;0,IF(MIN(BD$22:BD$28)=BD26,BC26+(BF$20-BE$20),BC26),BC26))</f>
        <v>0</v>
      </c>
      <c r="BF26" s="52"/>
      <c r="BG26" s="61"/>
      <c r="BH26" s="54">
        <f>IF(BH$17=FALSE,(H26*(1+(((H$10)-(SUM(H$22:H$28)))/(SUM(H$22:H$28))))),"")</f>
        <v>0</v>
      </c>
      <c r="BI26" s="54">
        <f>IF(BI$21=FALSE,ROUNDDOWN(BH26,0),ROUND(BH26,0))</f>
        <v>0</v>
      </c>
      <c r="BJ26" s="54" t="str">
        <f>IF(BI26=MAX(BI$22:BI$28),ROW(),"")</f>
        <v/>
      </c>
      <c r="BK26" s="54">
        <f>IF(BH$17=TRUE,"N/A",IF(BJ26&lt;&gt;0,IF(MIN(BJ$22:BJ$28)=BJ26,BI26+(BL$20-BK$20),BI26),BI26))</f>
        <v>0</v>
      </c>
      <c r="BL26" s="51"/>
      <c r="BM26" s="11"/>
      <c r="BN26" s="54" t="str">
        <f>IF(BN$17=FALSE,(J26*(1+(((J$10)-(SUM(J$22:J$28)))/(SUM(J$22:J$28))))),"")</f>
        <v/>
      </c>
      <c r="BO26" s="54" t="e">
        <f>IF(BO$21=FALSE,ROUNDDOWN(BN26,0),ROUND(BN26,0))</f>
        <v>#VALUE!</v>
      </c>
      <c r="BP26" s="54" t="e">
        <f>IF(BO26=MAX(BO$22:BO$28),ROW(),"")</f>
        <v>#VALUE!</v>
      </c>
      <c r="BQ26" s="54" t="str">
        <f>IF(BN$17=TRUE,"N/A",IF(BP26&lt;&gt;0,IF(MIN(BP$22:BP$28)=BP26,BO26+(BR$20-BQ$20),BO26),BO26))</f>
        <v>N/A</v>
      </c>
      <c r="BR26" s="51"/>
    </row>
    <row r="27" spans="1:80" ht="3.75" customHeight="1" x14ac:dyDescent="0.2">
      <c r="A27" s="65"/>
      <c r="B27" s="9"/>
      <c r="C27" s="10"/>
      <c r="D27" s="10"/>
      <c r="E27" s="10"/>
      <c r="F27" s="15"/>
      <c r="G27" s="16"/>
      <c r="H27" s="15"/>
      <c r="I27" s="16"/>
      <c r="J27" s="15"/>
      <c r="K27" s="11"/>
      <c r="L27" s="11"/>
      <c r="M27" s="18"/>
      <c r="N27" s="25"/>
      <c r="O27" s="11"/>
      <c r="P27" s="44"/>
      <c r="Q27" s="16"/>
      <c r="R27" s="44"/>
      <c r="S27" s="17"/>
      <c r="T27" s="44"/>
      <c r="U27" s="11"/>
      <c r="V27" s="18"/>
      <c r="W27" s="25"/>
      <c r="X27" s="25"/>
      <c r="Y27" s="96"/>
      <c r="Z27" s="97"/>
      <c r="AA27" s="96"/>
      <c r="AB27" s="95"/>
      <c r="AC27" s="96"/>
      <c r="AD27" s="134"/>
      <c r="AE27" s="18"/>
      <c r="AF27" s="12"/>
      <c r="AG27" s="65"/>
      <c r="AH27" s="9"/>
      <c r="AI27" s="167"/>
      <c r="AJ27" s="12"/>
      <c r="AK27" s="65"/>
      <c r="BB27" s="55"/>
      <c r="BC27" s="51"/>
      <c r="BD27" s="51"/>
      <c r="BE27" s="51"/>
      <c r="BF27" s="51"/>
      <c r="BG27" s="11"/>
      <c r="BH27" s="55"/>
      <c r="BI27" s="51"/>
      <c r="BJ27" s="51"/>
      <c r="BK27" s="51"/>
      <c r="BL27" s="51"/>
      <c r="BM27" s="11"/>
      <c r="BN27" s="55"/>
      <c r="BO27" s="51"/>
      <c r="BP27" s="51"/>
      <c r="BQ27" s="51"/>
      <c r="BR27" s="51"/>
    </row>
    <row r="28" spans="1:80" ht="12.75" customHeight="1" x14ac:dyDescent="0.2">
      <c r="A28" s="103"/>
      <c r="B28" s="9"/>
      <c r="C28" s="10"/>
      <c r="D28" s="10" t="s">
        <v>22</v>
      </c>
      <c r="E28" s="10"/>
      <c r="F28" s="30"/>
      <c r="G28" s="14"/>
      <c r="H28" s="30"/>
      <c r="I28" s="16"/>
      <c r="J28" s="30"/>
      <c r="K28" s="11"/>
      <c r="L28" s="11"/>
      <c r="M28" s="29">
        <f>(F28+H28)+(J28)</f>
        <v>0</v>
      </c>
      <c r="N28" s="25"/>
      <c r="O28" s="11"/>
      <c r="P28" s="92" t="str">
        <f>IF(Y28="N/A","N/A",IF(BB$20=TRUE,Y28-F28,"N/A"))</f>
        <v>N/A</v>
      </c>
      <c r="Q28" s="16"/>
      <c r="R28" s="92" t="str">
        <f>IF(AA28="N/A","N/A",IF(BH$20=TRUE,AA28-H28,"N/A"))</f>
        <v>N/A</v>
      </c>
      <c r="S28" s="17"/>
      <c r="T28" s="92" t="str">
        <f>IF(AC28="N/A","N/A",IF(BN$20=TRUE,AC28-J28,"N/A"))</f>
        <v>N/A</v>
      </c>
      <c r="U28" s="11"/>
      <c r="V28" s="68" t="e">
        <f>(P28+R28)+(T28)</f>
        <v>#VALUE!</v>
      </c>
      <c r="W28" s="25"/>
      <c r="X28" s="25"/>
      <c r="Y28" s="93" t="str">
        <f>IF(F28=0,"N/A",BE$28)</f>
        <v>N/A</v>
      </c>
      <c r="Z28" s="94"/>
      <c r="AA28" s="93" t="str">
        <f>IF(H28=0,"N/A",BK$28)</f>
        <v>N/A</v>
      </c>
      <c r="AB28" s="95"/>
      <c r="AC28" s="93" t="str">
        <f>IF(J28=0,"N/A",BQ$28)</f>
        <v>N/A</v>
      </c>
      <c r="AD28" s="134"/>
      <c r="AE28" s="29" t="str">
        <f>(IF((AND(Y28="N/A",AA28="N/A",AC28="N/A")),"N/A",(IF(Y28="N/A",0,Y28))+(IF(AA28="N/A",0,AA28))+(IF(AC28="N/A",0,AC28))))</f>
        <v>N/A</v>
      </c>
      <c r="AF28" s="12"/>
      <c r="AG28" s="65"/>
      <c r="AH28" s="9"/>
      <c r="AI28" s="167"/>
      <c r="AJ28" s="12"/>
      <c r="AK28" s="103"/>
      <c r="AL28" s="11"/>
      <c r="BB28" s="54">
        <f>IF(BB$17=FALSE,(F28*(1+(((F$10)-(SUM(F$22:F$28)))/(SUM(F$22:F$28))))),"")</f>
        <v>0</v>
      </c>
      <c r="BC28" s="54">
        <f>IF(BC$21=FALSE,ROUNDDOWN(BB28,0),ROUND(BB28,0))</f>
        <v>0</v>
      </c>
      <c r="BD28" s="54" t="str">
        <f>IF(BC28=MAX(BC$22:BC$28),ROW(),"")</f>
        <v/>
      </c>
      <c r="BE28" s="54">
        <f>IF(BB$17=TRUE,"N/A",IF(BD28&lt;&gt;0,IF(MIN(BD$22:BD$28)=BD28,BC28+(BF$20-BE$20),BC28),BC28))</f>
        <v>0</v>
      </c>
      <c r="BF28" s="52"/>
      <c r="BG28" s="61"/>
      <c r="BH28" s="54">
        <f>IF(BH$17=FALSE,(H28*(1+(((H$10)-(SUM(H$22:H$28)))/(SUM(H$22:H$28))))),"")</f>
        <v>0</v>
      </c>
      <c r="BI28" s="54">
        <f>IF(BI$21=FALSE,ROUNDDOWN(BH28,0),ROUND(BH28,0))</f>
        <v>0</v>
      </c>
      <c r="BJ28" s="54" t="str">
        <f>IF(BI28=MAX(BI$22:BI$28),ROW(),"")</f>
        <v/>
      </c>
      <c r="BK28" s="54">
        <f>IF(BH$17=TRUE,"N/A",IF(BJ28&lt;&gt;0,IF(MIN(BJ$22:BJ$28)=BJ28,BI28+(BL$20-BK$20),BI28),BI28))</f>
        <v>0</v>
      </c>
      <c r="BL28" s="51"/>
      <c r="BM28" s="11"/>
      <c r="BN28" s="54" t="str">
        <f>IF(BN$17=FALSE,(J28*(1+(((J$10)-(SUM(J$22:J$28)))/(SUM(J$22:J$28))))),"")</f>
        <v/>
      </c>
      <c r="BO28" s="54" t="e">
        <f>IF(BO$21=FALSE,ROUNDDOWN(BN28,0),ROUND(BN28,0))</f>
        <v>#VALUE!</v>
      </c>
      <c r="BP28" s="54" t="e">
        <f>IF(BO28=MAX(BO$22:BO$28),ROW(),"")</f>
        <v>#VALUE!</v>
      </c>
      <c r="BQ28" s="54" t="str">
        <f>IF(BN$17=TRUE,"N/A",IF(BP28&lt;&gt;0,IF(MIN(BP$22:BP$28)=BP28,BO28+(BR$20-BQ$20),BO28),BO28))</f>
        <v>N/A</v>
      </c>
      <c r="BR28" s="51"/>
    </row>
    <row r="29" spans="1:80" s="11" customFormat="1" ht="3.95" customHeight="1" x14ac:dyDescent="0.2">
      <c r="A29" s="103"/>
      <c r="B29" s="9"/>
      <c r="C29" s="10"/>
      <c r="D29" s="10"/>
      <c r="E29" s="10"/>
      <c r="F29" s="20"/>
      <c r="G29" s="16"/>
      <c r="H29" s="20"/>
      <c r="I29" s="16"/>
      <c r="J29" s="20"/>
      <c r="M29" s="59"/>
      <c r="N29" s="25"/>
      <c r="P29" s="64"/>
      <c r="Q29" s="63"/>
      <c r="R29" s="64"/>
      <c r="S29" s="64"/>
      <c r="T29" s="64"/>
      <c r="U29" s="65"/>
      <c r="V29" s="66"/>
      <c r="W29" s="66"/>
      <c r="X29" s="66"/>
      <c r="Y29" s="64"/>
      <c r="Z29" s="63"/>
      <c r="AA29" s="64"/>
      <c r="AB29" s="67"/>
      <c r="AC29" s="64"/>
      <c r="AD29" s="67"/>
      <c r="AE29" s="66"/>
      <c r="AF29" s="12"/>
      <c r="AG29" s="65"/>
      <c r="AH29" s="9"/>
      <c r="AI29" s="167"/>
      <c r="AJ29" s="12"/>
      <c r="AK29" s="103"/>
      <c r="AL29" s="1"/>
      <c r="BB29" s="51"/>
      <c r="BC29" s="51"/>
      <c r="BD29" s="51"/>
      <c r="BE29" s="51"/>
      <c r="BF29" s="51"/>
      <c r="BH29" s="51"/>
      <c r="BI29" s="51"/>
      <c r="BJ29" s="51"/>
      <c r="BK29" s="51"/>
      <c r="BL29" s="51"/>
      <c r="BN29" s="51"/>
      <c r="BO29" s="51"/>
      <c r="BP29" s="51"/>
      <c r="BQ29" s="51"/>
      <c r="BR29" s="51"/>
      <c r="BT29" s="84"/>
      <c r="BU29" s="84"/>
      <c r="BV29" s="84"/>
      <c r="BW29" s="84"/>
      <c r="BX29" s="84"/>
      <c r="BY29" s="84"/>
      <c r="BZ29" s="84"/>
      <c r="CA29" s="84"/>
      <c r="CB29" s="84"/>
    </row>
    <row r="30" spans="1:80" ht="12.75" customHeight="1" x14ac:dyDescent="0.2">
      <c r="A30" s="103"/>
      <c r="B30" s="9"/>
      <c r="C30" s="10"/>
      <c r="D30" s="11" t="s">
        <v>31</v>
      </c>
      <c r="E30" s="10"/>
      <c r="F30" s="76" t="str">
        <f>IF(AND(F22="",F24="",F26="",F28=""),"",IF(F10="","", SUM(F22:F28) &amp; " ("&amp;ROUND(SUM(F22:F28) /F$10*100,0) &amp;"%)"))</f>
        <v>12 (100%)</v>
      </c>
      <c r="G30" s="14"/>
      <c r="H30" s="76" t="str">
        <f>IF(AND(H22="",H24="",H26="",H28=""),"",IF(H10="","", SUM(H22:H28) &amp; " ("&amp;ROUND(SUM(H22:H28) /H$10*100,0) &amp;"%)"))</f>
        <v>26 (100%)</v>
      </c>
      <c r="I30" s="16"/>
      <c r="J30" s="76" t="str">
        <f>IF(AND(J22="",J24="",J26="",J28=""),"",IF(J10="","", SUM(J22:J28) &amp; " ("&amp;ROUND(SUM(J22:J28) /J$10*100,0) &amp;"%)"))</f>
        <v/>
      </c>
      <c r="K30" s="11"/>
      <c r="L30" s="11"/>
      <c r="M30" s="29" t="e">
        <f>(F30+H30)+(J30)</f>
        <v>#VALUE!</v>
      </c>
      <c r="N30" s="25"/>
      <c r="O30" s="11"/>
      <c r="P30" s="17"/>
      <c r="Q30" s="16"/>
      <c r="R30" s="17"/>
      <c r="S30" s="17"/>
      <c r="T30" s="17"/>
      <c r="U30" s="11"/>
      <c r="V30" s="25">
        <f>(P30+R30)+(T30)</f>
        <v>0</v>
      </c>
      <c r="W30" s="25"/>
      <c r="X30" s="25"/>
      <c r="Y30" s="17"/>
      <c r="Z30" s="16"/>
      <c r="AA30" s="17"/>
      <c r="AB30" s="134"/>
      <c r="AC30" s="17"/>
      <c r="AD30" s="134"/>
      <c r="AE30" s="29">
        <f>IF(AND(AE22="N/A",AE24="N/A",AE26="N/A",AE28="N/A"),"N/A",IF(AE22="N/A",0,AE22)+IF(AE24="N/A",0,AE24)+IF(AE26="N/A",0,AE26)+IF(AE28="N/A",0,AE28))</f>
        <v>38</v>
      </c>
      <c r="AF30" s="12"/>
      <c r="AG30" s="65"/>
      <c r="AH30" s="9"/>
      <c r="AI30" s="167"/>
      <c r="AJ30" s="12"/>
      <c r="AK30" s="103"/>
      <c r="BB30" s="51"/>
      <c r="BC30" s="51"/>
      <c r="BD30" s="51"/>
      <c r="BE30" s="51"/>
      <c r="BF30" s="51"/>
      <c r="BG30" s="11"/>
      <c r="BH30" s="51"/>
      <c r="BI30" s="51"/>
      <c r="BJ30" s="51"/>
      <c r="BK30" s="51"/>
      <c r="BL30" s="51"/>
      <c r="BM30" s="11"/>
      <c r="BN30" s="51"/>
      <c r="BO30" s="51"/>
      <c r="BP30" s="51"/>
      <c r="BQ30" s="51"/>
      <c r="BR30" s="51"/>
    </row>
    <row r="31" spans="1:80" ht="12.75" customHeight="1" x14ac:dyDescent="0.2">
      <c r="A31" s="103"/>
      <c r="B31" s="9"/>
      <c r="C31" s="10"/>
      <c r="D31" s="10"/>
      <c r="E31" s="10"/>
      <c r="F31" s="17"/>
      <c r="G31" s="16"/>
      <c r="H31" s="17"/>
      <c r="I31" s="16"/>
      <c r="J31" s="17"/>
      <c r="K31" s="11"/>
      <c r="L31" s="11"/>
      <c r="M31" s="25"/>
      <c r="N31" s="25"/>
      <c r="O31" s="11"/>
      <c r="P31" s="17"/>
      <c r="Q31" s="16"/>
      <c r="R31" s="17"/>
      <c r="S31" s="17"/>
      <c r="T31" s="17"/>
      <c r="U31" s="11"/>
      <c r="V31" s="25"/>
      <c r="W31" s="25"/>
      <c r="X31" s="25"/>
      <c r="Y31" s="17"/>
      <c r="Z31" s="16"/>
      <c r="AA31" s="17"/>
      <c r="AB31" s="134"/>
      <c r="AC31" s="17"/>
      <c r="AD31" s="134"/>
      <c r="AE31" s="25"/>
      <c r="AF31" s="12"/>
      <c r="AG31" s="65"/>
      <c r="AH31" s="9"/>
      <c r="AI31" s="167"/>
      <c r="AJ31" s="12"/>
      <c r="AK31" s="103"/>
      <c r="BB31" s="51"/>
      <c r="BC31" s="51"/>
      <c r="BD31" s="51"/>
      <c r="BE31" s="51"/>
      <c r="BF31" s="51"/>
      <c r="BG31" s="11"/>
      <c r="BH31" s="51"/>
      <c r="BI31" s="51"/>
      <c r="BJ31" s="51"/>
      <c r="BK31" s="51"/>
      <c r="BL31" s="51"/>
      <c r="BM31" s="11"/>
      <c r="BN31" s="51"/>
      <c r="BO31" s="51"/>
      <c r="BP31" s="51"/>
      <c r="BQ31" s="51"/>
      <c r="BR31" s="51"/>
      <c r="BW31" s="74" t="s">
        <v>56</v>
      </c>
    </row>
    <row r="32" spans="1:80" s="38" customFormat="1" ht="12.75" customHeight="1" x14ac:dyDescent="0.2">
      <c r="A32" s="104"/>
      <c r="B32" s="31"/>
      <c r="C32" s="19" t="s">
        <v>70</v>
      </c>
      <c r="D32" s="33"/>
      <c r="E32" s="33"/>
      <c r="F32" s="168" t="s">
        <v>0</v>
      </c>
      <c r="G32" s="168"/>
      <c r="H32" s="168"/>
      <c r="I32" s="46"/>
      <c r="J32" s="130" t="s">
        <v>1</v>
      </c>
      <c r="K32" s="34"/>
      <c r="L32" s="35"/>
      <c r="M32" s="27" t="s">
        <v>2</v>
      </c>
      <c r="N32" s="36"/>
      <c r="O32" s="34"/>
      <c r="P32" s="169" t="s">
        <v>0</v>
      </c>
      <c r="Q32" s="169"/>
      <c r="R32" s="169"/>
      <c r="S32" s="137"/>
      <c r="T32" s="131" t="s">
        <v>1</v>
      </c>
      <c r="U32" s="35"/>
      <c r="V32" s="27" t="s">
        <v>2</v>
      </c>
      <c r="W32" s="36"/>
      <c r="X32" s="11"/>
      <c r="Y32" s="170" t="s">
        <v>0</v>
      </c>
      <c r="Z32" s="170"/>
      <c r="AA32" s="170"/>
      <c r="AB32" s="137"/>
      <c r="AC32" s="132" t="s">
        <v>1</v>
      </c>
      <c r="AD32" s="137"/>
      <c r="AE32" s="136" t="s">
        <v>2</v>
      </c>
      <c r="AF32" s="37"/>
      <c r="AG32" s="105"/>
      <c r="AH32" s="31"/>
      <c r="AI32" s="72" t="str">
        <f>IF(AI33&lt;&gt;"", "Ethnicity Errors","")</f>
        <v/>
      </c>
      <c r="AJ32" s="37"/>
      <c r="AK32" s="104"/>
      <c r="AL32" s="1"/>
      <c r="BB32" s="51" t="b">
        <f>IF((F$10)&gt;=(SUM(F$34:F$36)), TRUE,FALSE)</f>
        <v>1</v>
      </c>
      <c r="BC32" s="52">
        <f>(ROUND(BB34,0)+ROUND(BB36,0))</f>
        <v>12</v>
      </c>
      <c r="BD32" s="52"/>
      <c r="BE32" s="52">
        <f>SUM(BC$34:BC$36)</f>
        <v>12</v>
      </c>
      <c r="BF32" s="52">
        <f>(F$10)</f>
        <v>12</v>
      </c>
      <c r="BG32" s="60"/>
      <c r="BH32" s="51" t="b">
        <f>IF((H$10)&gt;=(H34+H36), TRUE,FALSE)</f>
        <v>1</v>
      </c>
      <c r="BI32" s="52">
        <f>IF(BH$17=FALSE,(ROUND(BH34,0)+ROUND(BH36,0)+ROUND(BH40,0)+ROUND(BH42,0)),0)</f>
        <v>43</v>
      </c>
      <c r="BJ32" s="52"/>
      <c r="BK32" s="52">
        <f>SUM(BI34:BI36)</f>
        <v>26</v>
      </c>
      <c r="BL32" s="52">
        <f>(H$10)</f>
        <v>26</v>
      </c>
      <c r="BM32" s="11"/>
      <c r="BN32" s="51" t="b">
        <f>IF((J$10)&gt;=(SUM(J$34:J$36)), TRUE,FALSE)</f>
        <v>1</v>
      </c>
      <c r="BO32" s="52">
        <f>IF(BN17=FALSE,((ROUND(BN34,0)+ROUND(BN36,0)+ROUND(BN40,0)+ROUND(BN42,0))),0)</f>
        <v>0</v>
      </c>
      <c r="BP32" s="52"/>
      <c r="BQ32" s="52" t="e">
        <f>SUM(BO$34:BO$36)</f>
        <v>#VALUE!</v>
      </c>
      <c r="BR32" s="62" t="str">
        <f>(J$10)</f>
        <v/>
      </c>
      <c r="BS32" s="85"/>
      <c r="BT32" s="74"/>
      <c r="BU32" s="74"/>
      <c r="BV32" s="74"/>
      <c r="BW32" s="74"/>
      <c r="BX32" s="74"/>
      <c r="BY32" s="74"/>
      <c r="BZ32" s="74"/>
      <c r="CA32" s="74"/>
      <c r="CB32" s="74"/>
    </row>
    <row r="33" spans="1:81" s="38" customFormat="1" ht="12.75" customHeight="1" x14ac:dyDescent="0.2">
      <c r="A33" s="104"/>
      <c r="B33" s="31"/>
      <c r="C33" s="32"/>
      <c r="D33" s="33"/>
      <c r="E33" s="33"/>
      <c r="F33" s="121" t="s">
        <v>3</v>
      </c>
      <c r="G33" s="121"/>
      <c r="H33" s="13" t="s">
        <v>4</v>
      </c>
      <c r="I33" s="121"/>
      <c r="J33" s="134"/>
      <c r="K33" s="34"/>
      <c r="L33" s="34"/>
      <c r="M33" s="39"/>
      <c r="N33" s="39"/>
      <c r="O33" s="34"/>
      <c r="P33" s="121" t="s">
        <v>3</v>
      </c>
      <c r="Q33" s="121"/>
      <c r="R33" s="13" t="s">
        <v>4</v>
      </c>
      <c r="S33" s="134"/>
      <c r="T33" s="134"/>
      <c r="U33" s="34"/>
      <c r="V33" s="39"/>
      <c r="W33" s="39"/>
      <c r="X33" s="39"/>
      <c r="Y33" s="121" t="s">
        <v>3</v>
      </c>
      <c r="Z33" s="121"/>
      <c r="AA33" s="13" t="s">
        <v>4</v>
      </c>
      <c r="AB33" s="134"/>
      <c r="AC33" s="134"/>
      <c r="AD33" s="134"/>
      <c r="AE33" s="134"/>
      <c r="AF33" s="37"/>
      <c r="AG33" s="105"/>
      <c r="AH33" s="31"/>
      <c r="AI33" s="167" t="str">
        <f>(IF(AND(F34="",F36=""),"",IF(AND(BB17=FALSE,BB32=FALSE),"ES ethnicity count ("&amp;TEXT(F34+F36,"0")&amp;") &gt; to ES total number of persons("&amp;TEXT(F10,"0")&amp;")"&amp;CHAR(10),"")&amp;IF(AND(BB17=FALSE,BB33=FALSE),"ES ethnicity count ("&amp;TEXT(F34+F36,"0")&amp;") is less than 80% of total number of ES persons ("&amp;TEXT(F10,"0")&amp;")"&amp;CHAR(10),"")))&amp;(IF(AND(H34="",H36=""),"",(IF(AND(BH17=FALSE,BH32=FALSE),"TH ethnicity count ("&amp;TEXT(H34+H36,"0")&amp;") &gt; to TH total number of persons ("&amp;TEXT(H10,"0")&amp;")"&amp;CHAR(10),"")&amp;IF(AND(BH17=FALSE,BH33=FALSE),"TH ethnicity count ("&amp;TEXT(H34+H36,"0")&amp;") is less than 80% of total number of TH persons ("&amp;TEXT(H10,"0")&amp;")"&amp;CHAR(10),""))))&amp;(IF(AND(J34="",J36=""),"",(IF(AND(BN17=FALSE,BN32=FALSE),"Unsheltered ethnicity count ("&amp;TEXT(J34+J36,"0")&amp;") &gt; to unsheltered total number of persons ("&amp;TEXT(J10,"0")&amp;")"&amp;CHAR(10),"")&amp;IF(AND(BN17=FALSE,BN33=FALSE),"Unsheltered ethnicity count ("&amp;TEXT(J34+J36,"0")&amp;") is less than 80% of total number of unsheltered persons ("&amp;TEXT(J10,"0")&amp;")"&amp;CHAR(10),""))))</f>
        <v/>
      </c>
      <c r="AJ33" s="37"/>
      <c r="AK33" s="104"/>
      <c r="BB33" s="52" t="b">
        <f>IF(BB17=FALSE,(IF((SUM(F$34:F$36))/(F$10)&gt;=0.8,TRUE,FALSE)),FALSE)</f>
        <v>1</v>
      </c>
      <c r="BC33" s="51" t="b">
        <f>(F$10)=(ROUND(BB34,0)+ROUND(BB36,0))</f>
        <v>1</v>
      </c>
      <c r="BD33" s="51"/>
      <c r="BE33" s="51"/>
      <c r="BF33" s="51"/>
      <c r="BG33" s="11"/>
      <c r="BH33" s="52" t="b">
        <f>IF(BH17=FALSE,(IF((SUM(H$34:H$36))/(H$10)&gt;=0.8,TRUE,FALSE)),FALSE)</f>
        <v>1</v>
      </c>
      <c r="BI33" s="51" t="b">
        <f>(H$10)=(ROUND(BH34,0)+ROUND(BH36,0))</f>
        <v>1</v>
      </c>
      <c r="BJ33" s="51"/>
      <c r="BK33" s="51"/>
      <c r="BL33" s="51"/>
      <c r="BM33" s="11"/>
      <c r="BN33" s="52" t="b">
        <f>IF(BN17=FALSE,(IF((SUM(J$34:J$36))/(J$10)&gt;=0.8,TRUE,FALSE)),FALSE)</f>
        <v>0</v>
      </c>
      <c r="BO33" s="51" t="e">
        <f>(J$10)=(ROUND(BN34,0)+ROUND(BN36,0))</f>
        <v>#VALUE!</v>
      </c>
      <c r="BP33" s="51"/>
      <c r="BQ33" s="56"/>
      <c r="BR33" s="56"/>
      <c r="BS33" s="34"/>
      <c r="BT33" s="74"/>
      <c r="BU33" s="74"/>
      <c r="BV33" s="74"/>
      <c r="BW33" s="74" t="s">
        <v>3</v>
      </c>
      <c r="BX33" s="74"/>
      <c r="BY33" s="74" t="s">
        <v>4</v>
      </c>
      <c r="BZ33" s="74"/>
      <c r="CA33" s="74" t="s">
        <v>1</v>
      </c>
      <c r="CB33" s="74"/>
    </row>
    <row r="34" spans="1:81" s="38" customFormat="1" ht="12.75" customHeight="1" x14ac:dyDescent="0.2">
      <c r="A34" s="104"/>
      <c r="B34" s="31"/>
      <c r="C34" s="33"/>
      <c r="D34" s="10" t="s">
        <v>7</v>
      </c>
      <c r="E34" s="33"/>
      <c r="F34" s="30">
        <v>12</v>
      </c>
      <c r="G34" s="14"/>
      <c r="H34" s="30">
        <v>23</v>
      </c>
      <c r="I34" s="16"/>
      <c r="J34" s="30"/>
      <c r="K34" s="34"/>
      <c r="L34" s="34"/>
      <c r="M34" s="29">
        <f>(F34+H34)+(J34)</f>
        <v>35</v>
      </c>
      <c r="N34" s="40"/>
      <c r="O34" s="34"/>
      <c r="P34" s="92">
        <f>IF(Y34="N/A","N/A",IF(BB$32=TRUE,Y34-F34,"N/A"))</f>
        <v>0</v>
      </c>
      <c r="Q34" s="98"/>
      <c r="R34" s="92">
        <f>IF(AA34="N/A","N/A",IF(BH$32=TRUE,AA34-H34,"N/A"))</f>
        <v>0</v>
      </c>
      <c r="S34" s="99"/>
      <c r="T34" s="92" t="str">
        <f>IF(AC34="N/A","N/A",IF(BN$32=TRUE,AC34-J34,"N/A"))</f>
        <v>N/A</v>
      </c>
      <c r="U34" s="11"/>
      <c r="V34" s="29" t="e">
        <f>(P34+R34)+(T34)</f>
        <v>#VALUE!</v>
      </c>
      <c r="W34" s="40"/>
      <c r="X34" s="40"/>
      <c r="Y34" s="93">
        <f>IF(F34=0,"N/A",BE$34)</f>
        <v>12</v>
      </c>
      <c r="Z34" s="94"/>
      <c r="AA34" s="93">
        <f>IF(H34=0,"N/A",BK$34)</f>
        <v>23</v>
      </c>
      <c r="AB34" s="95"/>
      <c r="AC34" s="93" t="str">
        <f>IF(J34=0,"N/A",BQ$34)</f>
        <v>N/A</v>
      </c>
      <c r="AD34" s="134"/>
      <c r="AE34" s="29">
        <f>(IF((AND(Y34="N/A",AA34="N/A",AC34="N/A")),"N/A",(IF(Y34="N/A",0,Y34))+(IF(AA34="N/A",0,AA34))+(IF(AC34="N/A",0,AC34))))</f>
        <v>35</v>
      </c>
      <c r="AF34" s="37"/>
      <c r="AG34" s="105"/>
      <c r="AH34" s="31"/>
      <c r="AI34" s="167"/>
      <c r="AJ34" s="37"/>
      <c r="AK34" s="104"/>
      <c r="BB34" s="54">
        <f>IF(BB$17=FALSE,(F34*(1+(((F$10)-(SUM(F$34:F$36)))/(SUM(F$34:F$36))))),"")</f>
        <v>12</v>
      </c>
      <c r="BC34" s="54">
        <f>IF(BC$33=FALSE,ROUNDDOWN(BB34,0),ROUND(BB34,0))</f>
        <v>12</v>
      </c>
      <c r="BD34" s="54">
        <f>IF(BC34=MAX(BC$34:BC$36),ROW(),"")</f>
        <v>34</v>
      </c>
      <c r="BE34" s="54">
        <f>IF(BB$17=TRUE,"N/A",IF(BD34&lt;&gt;0,IF(MIN(BD$34:BD$36)=BD34,BC34+(BF$32-BE$32),BC34),BC34))</f>
        <v>12</v>
      </c>
      <c r="BF34" s="52"/>
      <c r="BG34" s="61"/>
      <c r="BH34" s="54">
        <f>IF(BH$17=FALSE,(H34*(1+(((H$10)-(SUM(H$34:H$36)))/(SUM(H$34:H$36))))),"")</f>
        <v>23</v>
      </c>
      <c r="BI34" s="54">
        <f>IF(BI$33=FALSE,ROUNDDOWN(BH34,0),ROUND(BH34,0))</f>
        <v>23</v>
      </c>
      <c r="BJ34" s="54">
        <f>IF(BI34=MAX(BI$34:BI$36),ROW(),"")</f>
        <v>34</v>
      </c>
      <c r="BK34" s="54">
        <f>IF(BH$17=TRUE,"N/A",IF(BJ34&lt;&gt;0,IF(MIN(BJ$34:BJ$36)=BJ34,BI34+(BL$32-BK$32),BI34),BI34))</f>
        <v>23</v>
      </c>
      <c r="BL34" s="51"/>
      <c r="BM34" s="11"/>
      <c r="BN34" s="54" t="str">
        <f>IF(BN$17=FALSE,(J34*(1+(((J$10)-(SUM(J$34:J$36)))/(SUM(J$34:J$36))))),"")</f>
        <v/>
      </c>
      <c r="BO34" s="54" t="e">
        <f>IF(BO$33=FALSE,ROUNDDOWN(BN34,0),ROUND(BN34,0))</f>
        <v>#VALUE!</v>
      </c>
      <c r="BP34" s="54" t="e">
        <f>IF(BO34=MAX(BO$34:BO$36),ROW(),"")</f>
        <v>#VALUE!</v>
      </c>
      <c r="BQ34" s="54" t="str">
        <f>IF(BN$17=TRUE,"N/A",IF(BP34&lt;&gt;0,IF(MIN(BP$34:BP$36)=BP34,BO34+(BR$32-BQ$32),BO34),BO34))</f>
        <v>N/A</v>
      </c>
      <c r="BR34" s="56"/>
      <c r="BS34" s="34"/>
      <c r="BT34" s="74"/>
      <c r="BU34" s="74"/>
      <c r="BV34" s="74"/>
      <c r="BW34" s="126" t="b">
        <f>IF(OR(F$10="",F$10=0),FALSE,OR(AND((((F$34+F$36)/F$10*100)&gt;0),(((F$34+F$36)/F$10*100)&lt;80)),((F$34+F$36)/F$10*100)&gt;100))</f>
        <v>0</v>
      </c>
      <c r="BX34" s="126"/>
      <c r="BY34" s="126" t="b">
        <f>IF(OR(H$10="",H$10=0),FALSE,OR(AND((((H$34+H$36)/H$10*100)&gt;0),(((H$34+H$36)/H$10*100)&lt;80)),((H$34+H$36)/H$10*100)&gt;100))</f>
        <v>0</v>
      </c>
      <c r="BZ34" s="126"/>
      <c r="CA34" s="126" t="b">
        <f>IF(OR(J$10="",J$10=0),FALSE,OR(AND((((J$34+J$36)/J$10*100)&gt;0),(((J$34+J$36)/J$10*100)&lt;80)),((J$34+J$36)/J$10*100)&gt;100))</f>
        <v>0</v>
      </c>
      <c r="CB34" s="126"/>
    </row>
    <row r="35" spans="1:81" s="34" customFormat="1" ht="3.95" customHeight="1" x14ac:dyDescent="0.2">
      <c r="A35" s="105"/>
      <c r="B35" s="31"/>
      <c r="C35" s="33"/>
      <c r="D35" s="10"/>
      <c r="E35" s="33"/>
      <c r="F35" s="15"/>
      <c r="G35" s="16"/>
      <c r="H35" s="15"/>
      <c r="I35" s="16"/>
      <c r="J35" s="15"/>
      <c r="M35" s="18"/>
      <c r="N35" s="40"/>
      <c r="P35" s="100"/>
      <c r="Q35" s="98"/>
      <c r="R35" s="100"/>
      <c r="S35" s="99"/>
      <c r="T35" s="100"/>
      <c r="U35" s="11"/>
      <c r="V35" s="18"/>
      <c r="W35" s="40"/>
      <c r="X35" s="40"/>
      <c r="Y35" s="96"/>
      <c r="Z35" s="97"/>
      <c r="AA35" s="96"/>
      <c r="AB35" s="95"/>
      <c r="AC35" s="96"/>
      <c r="AD35" s="134"/>
      <c r="AE35" s="18"/>
      <c r="AF35" s="37"/>
      <c r="AG35" s="105"/>
      <c r="AH35" s="31"/>
      <c r="AI35" s="167"/>
      <c r="AJ35" s="37"/>
      <c r="AK35" s="105"/>
      <c r="AL35" s="38"/>
      <c r="BB35" s="55"/>
      <c r="BC35" s="51"/>
      <c r="BD35" s="51"/>
      <c r="BE35" s="51"/>
      <c r="BF35" s="51"/>
      <c r="BG35" s="11"/>
      <c r="BH35" s="55"/>
      <c r="BI35" s="51"/>
      <c r="BJ35" s="51"/>
      <c r="BK35" s="51"/>
      <c r="BL35" s="51"/>
      <c r="BM35" s="11"/>
      <c r="BN35" s="55"/>
      <c r="BO35" s="51"/>
      <c r="BP35" s="51"/>
      <c r="BQ35" s="51"/>
      <c r="BR35" s="56"/>
      <c r="BT35" s="84"/>
      <c r="BU35" s="84"/>
      <c r="BV35" s="84"/>
      <c r="BW35" s="84"/>
      <c r="BX35" s="84"/>
      <c r="BY35" s="84"/>
      <c r="BZ35" s="84"/>
      <c r="CA35" s="84"/>
      <c r="CB35" s="84"/>
    </row>
    <row r="36" spans="1:81" s="38" customFormat="1" ht="12.75" customHeight="1" x14ac:dyDescent="0.2">
      <c r="A36" s="104"/>
      <c r="B36" s="31"/>
      <c r="C36" s="33"/>
      <c r="D36" s="10" t="s">
        <v>8</v>
      </c>
      <c r="E36" s="33"/>
      <c r="F36" s="30"/>
      <c r="G36" s="14"/>
      <c r="H36" s="30">
        <v>3</v>
      </c>
      <c r="I36" s="16"/>
      <c r="J36" s="30"/>
      <c r="K36" s="34"/>
      <c r="L36" s="34"/>
      <c r="M36" s="29">
        <f>(F36+H36)+(J36)</f>
        <v>3</v>
      </c>
      <c r="N36" s="40"/>
      <c r="O36" s="34"/>
      <c r="P36" s="92" t="str">
        <f>IF(Y36="N/A","N/A",IF(BB$32=TRUE,Y36-F36,"N/A"))</f>
        <v>N/A</v>
      </c>
      <c r="Q36" s="98"/>
      <c r="R36" s="92">
        <f>IF(AA36="N/A","N/A",IF(BH$32=TRUE,AA36-H36,"N/A"))</f>
        <v>0</v>
      </c>
      <c r="S36" s="99"/>
      <c r="T36" s="92" t="str">
        <f>IF(AC36="N/A","N/A",IF(BN$32=TRUE,AC36-J36,"N/A"))</f>
        <v>N/A</v>
      </c>
      <c r="U36" s="11"/>
      <c r="V36" s="29" t="e">
        <f>(P36+R36)+(T36)</f>
        <v>#VALUE!</v>
      </c>
      <c r="W36" s="40"/>
      <c r="X36" s="40"/>
      <c r="Y36" s="93" t="str">
        <f>IF(F36=0,"N/A",BE$36)</f>
        <v>N/A</v>
      </c>
      <c r="Z36" s="94"/>
      <c r="AA36" s="93">
        <f>IF(H36=0,"N/A",BK$36)</f>
        <v>3</v>
      </c>
      <c r="AB36" s="95"/>
      <c r="AC36" s="93" t="str">
        <f>IF(J36=0,"N/A",BQ$36)</f>
        <v>N/A</v>
      </c>
      <c r="AD36" s="134"/>
      <c r="AE36" s="29">
        <f>(IF((AND(Y36="N/A",AA36="N/A",AC36="N/A")),"N/A",(IF(Y36="N/A",0,Y36))+(IF(AA36="N/A",0,AA36))+(IF(AC36="N/A",0,AC36))))</f>
        <v>3</v>
      </c>
      <c r="AF36" s="37"/>
      <c r="AG36" s="105"/>
      <c r="AH36" s="31"/>
      <c r="AI36" s="167"/>
      <c r="AJ36" s="37"/>
      <c r="AK36" s="104"/>
      <c r="AL36" s="34"/>
      <c r="BB36" s="54">
        <f>IF(BB$17=FALSE,(F36*(1+(((F$10)-(SUM(F$34:F$36)))/(SUM(F$34:F$36))))),"")</f>
        <v>0</v>
      </c>
      <c r="BC36" s="54">
        <f>IF(BC$33=FALSE,ROUNDDOWN(BB36,0),ROUND(BB36,0))</f>
        <v>0</v>
      </c>
      <c r="BD36" s="54" t="str">
        <f>IF(BC36=MAX(BC$34:BC$36),ROW(),"")</f>
        <v/>
      </c>
      <c r="BE36" s="54">
        <f>IF(BB$17=TRUE,"N/A",IF(BD36&lt;&gt;0,IF(MIN(BD$34:BD$36)=BD36,BC36+(BF$32-BE$32),BC36),BC36))</f>
        <v>0</v>
      </c>
      <c r="BF36" s="52"/>
      <c r="BG36" s="61"/>
      <c r="BH36" s="54">
        <f>IF(BH$17=FALSE,(H36*(1+(((H$10)-(SUM(H$34:H$36)))/(SUM(H$34:H$36))))),"")</f>
        <v>3</v>
      </c>
      <c r="BI36" s="54">
        <f>IF(BI$33=FALSE,ROUNDDOWN(BH36,0),ROUND(BH36,0))</f>
        <v>3</v>
      </c>
      <c r="BJ36" s="54" t="str">
        <f>IF(BI36=MAX(BI$34:BI$36),ROW(),"")</f>
        <v/>
      </c>
      <c r="BK36" s="54">
        <f>IF(BH$17=TRUE,"N/A",IF(BJ36&lt;&gt;0,IF(MIN(BJ$34:BJ$36)=BJ36,BI36+(BL$32-BK$32),BI36),BI36))</f>
        <v>3</v>
      </c>
      <c r="BL36" s="51"/>
      <c r="BM36" s="11"/>
      <c r="BN36" s="54" t="str">
        <f>IF(BN$17=FALSE,(J36*(1+(((J$10)-(SUM(J$34:J$36)))/(SUM(J$34:J$36))))),"")</f>
        <v/>
      </c>
      <c r="BO36" s="54" t="e">
        <f>IF(BO$33=FALSE,ROUNDDOWN(BN36,0),ROUND(BN36,0))</f>
        <v>#VALUE!</v>
      </c>
      <c r="BP36" s="54" t="e">
        <f>IF(BO36=MAX(BO$34:BO$36),ROW(),"")</f>
        <v>#VALUE!</v>
      </c>
      <c r="BQ36" s="54" t="str">
        <f>IF(BN$17=TRUE,"N/A",IF(BP36&lt;&gt;0,IF(MIN(BP$34:BP$36)=BP36,BO36+(BR$32-BQ$32),BO36),BO36))</f>
        <v>N/A</v>
      </c>
      <c r="BR36" s="56"/>
      <c r="BS36" s="34"/>
      <c r="BT36" s="74"/>
      <c r="BU36" s="74"/>
      <c r="BV36" s="74"/>
      <c r="BW36" s="74"/>
      <c r="BX36" s="74"/>
      <c r="BY36" s="74"/>
      <c r="BZ36" s="74"/>
      <c r="CA36" s="74"/>
      <c r="CB36" s="74"/>
    </row>
    <row r="37" spans="1:81" s="38" customFormat="1" ht="3.95" customHeight="1" x14ac:dyDescent="0.2">
      <c r="A37" s="104"/>
      <c r="B37" s="31"/>
      <c r="C37" s="33"/>
      <c r="D37" s="33"/>
      <c r="E37" s="33"/>
      <c r="F37" s="39" t="s">
        <v>58</v>
      </c>
      <c r="G37" s="39"/>
      <c r="H37" s="39"/>
      <c r="I37" s="39"/>
      <c r="J37" s="39"/>
      <c r="K37" s="34"/>
      <c r="L37" s="34"/>
      <c r="M37" s="39"/>
      <c r="N37" s="39"/>
      <c r="O37" s="34"/>
      <c r="P37" s="39"/>
      <c r="Q37" s="39"/>
      <c r="R37" s="39"/>
      <c r="S37" s="39"/>
      <c r="T37" s="39"/>
      <c r="U37" s="34"/>
      <c r="V37" s="39"/>
      <c r="W37" s="39"/>
      <c r="X37" s="39"/>
      <c r="Y37" s="39"/>
      <c r="Z37" s="39"/>
      <c r="AA37" s="39"/>
      <c r="AB37" s="39"/>
      <c r="AC37" s="39"/>
      <c r="AD37" s="39"/>
      <c r="AE37" s="39"/>
      <c r="AF37" s="37"/>
      <c r="AG37" s="105"/>
      <c r="AH37" s="31"/>
      <c r="AI37" s="167"/>
      <c r="AJ37" s="37"/>
      <c r="AK37" s="104"/>
      <c r="BB37" s="56"/>
      <c r="BC37" s="56"/>
      <c r="BD37" s="56"/>
      <c r="BE37" s="56"/>
      <c r="BF37" s="56"/>
      <c r="BG37" s="34"/>
      <c r="BH37" s="56"/>
      <c r="BI37" s="56"/>
      <c r="BJ37" s="56"/>
      <c r="BK37" s="56"/>
      <c r="BL37" s="56"/>
      <c r="BM37" s="34"/>
      <c r="BN37" s="56"/>
      <c r="BO37" s="56"/>
      <c r="BP37" s="56"/>
      <c r="BQ37" s="56"/>
      <c r="BR37" s="56"/>
      <c r="BS37" s="34"/>
      <c r="BT37" s="74"/>
      <c r="BU37" s="74"/>
      <c r="BV37" s="74"/>
      <c r="BW37" s="74"/>
      <c r="BX37" s="74"/>
      <c r="BY37" s="74"/>
      <c r="BZ37" s="74"/>
      <c r="CA37" s="74"/>
      <c r="CB37" s="74"/>
    </row>
    <row r="38" spans="1:81" s="38" customFormat="1" ht="12.75" customHeight="1" thickBot="1" x14ac:dyDescent="0.25">
      <c r="A38" s="104"/>
      <c r="B38" s="31"/>
      <c r="C38" s="33"/>
      <c r="D38" s="11" t="s">
        <v>32</v>
      </c>
      <c r="E38" s="33"/>
      <c r="F38" s="76" t="str">
        <f>IF(AND(F34="",F36=""),"",IF(F10="","",F36+F34&amp;" ("&amp;ROUND((F36+F34)/F$10*100,0)&amp;"%)"))</f>
        <v>12 (100%)</v>
      </c>
      <c r="G38" s="14"/>
      <c r="H38" s="76" t="str">
        <f>IF(AND(H34="",H36=""),"",IF(H10="","",H36+H34&amp;" ("&amp;ROUND((H36+H34)/H$10*100,0)&amp;"%)"))</f>
        <v>26 (100%)</v>
      </c>
      <c r="I38" s="16"/>
      <c r="J38" s="76" t="str">
        <f>IF(AND(J34="",J36=""),"",IF(J10="","",J36+J34&amp;" ("&amp;ROUND((J36+J34)/J$10*100,0)&amp;"%)"))</f>
        <v/>
      </c>
      <c r="K38" s="11"/>
      <c r="L38" s="11"/>
      <c r="M38" s="29" t="e">
        <f>(F38+H38)+(J38)</f>
        <v>#VALUE!</v>
      </c>
      <c r="N38" s="25"/>
      <c r="O38" s="11"/>
      <c r="P38" s="17"/>
      <c r="Q38" s="16"/>
      <c r="R38" s="17"/>
      <c r="S38" s="17"/>
      <c r="T38" s="17"/>
      <c r="U38" s="11"/>
      <c r="V38" s="25">
        <f>(P38+R38)+(T38)</f>
        <v>0</v>
      </c>
      <c r="W38" s="25"/>
      <c r="X38" s="25"/>
      <c r="Y38" s="17"/>
      <c r="Z38" s="16"/>
      <c r="AA38" s="17"/>
      <c r="AB38" s="134"/>
      <c r="AC38" s="17"/>
      <c r="AD38" s="134"/>
      <c r="AE38" s="29">
        <f>IF(AND(AE34="N/A",AE36="N/A"),"N/A",IF(AE34="N/A",0,AE34)+IF(AE36="N/A",0,AE36))</f>
        <v>38</v>
      </c>
      <c r="AF38" s="37"/>
      <c r="AG38" s="105"/>
      <c r="AH38" s="31"/>
      <c r="AI38" s="167"/>
      <c r="AJ38" s="37"/>
      <c r="AK38" s="104"/>
      <c r="BB38" s="56"/>
      <c r="BC38" s="56"/>
      <c r="BD38" s="56"/>
      <c r="BE38" s="56"/>
      <c r="BF38" s="56"/>
      <c r="BH38" s="56"/>
      <c r="BI38" s="56"/>
      <c r="BJ38" s="56"/>
      <c r="BK38" s="56"/>
      <c r="BL38" s="56"/>
      <c r="BN38" s="56"/>
      <c r="BO38" s="56"/>
      <c r="BP38" s="56"/>
      <c r="BQ38" s="56"/>
      <c r="BR38" s="56"/>
      <c r="BS38" s="34"/>
      <c r="BT38" s="74"/>
      <c r="BU38" s="74" t="s">
        <v>33</v>
      </c>
      <c r="BV38" s="74"/>
      <c r="BW38" s="74" t="s">
        <v>57</v>
      </c>
      <c r="BX38" s="74"/>
      <c r="BY38" s="74"/>
      <c r="BZ38" s="74"/>
      <c r="CA38" s="74"/>
      <c r="CB38" s="74"/>
    </row>
    <row r="39" spans="1:81" s="38" customFormat="1" ht="12.75" customHeight="1" thickBot="1" x14ac:dyDescent="0.25">
      <c r="A39" s="104"/>
      <c r="B39" s="31"/>
      <c r="C39" s="33"/>
      <c r="D39" s="33"/>
      <c r="E39" s="33"/>
      <c r="F39" s="39"/>
      <c r="G39" s="39"/>
      <c r="H39" s="39"/>
      <c r="I39" s="39"/>
      <c r="J39" s="39"/>
      <c r="K39" s="34"/>
      <c r="L39" s="34"/>
      <c r="M39" s="39"/>
      <c r="N39" s="39"/>
      <c r="O39" s="34"/>
      <c r="P39" s="39"/>
      <c r="Q39" s="39"/>
      <c r="R39" s="39"/>
      <c r="S39" s="39"/>
      <c r="T39" s="39"/>
      <c r="U39" s="34"/>
      <c r="V39" s="39"/>
      <c r="W39" s="39"/>
      <c r="X39" s="39"/>
      <c r="Y39" s="39"/>
      <c r="Z39" s="39"/>
      <c r="AA39" s="39"/>
      <c r="AB39" s="39"/>
      <c r="AC39" s="39"/>
      <c r="AD39" s="39"/>
      <c r="AE39" s="39"/>
      <c r="AF39" s="37"/>
      <c r="AG39" s="105"/>
      <c r="AH39" s="31"/>
      <c r="AI39" s="167"/>
      <c r="AJ39" s="37"/>
      <c r="AK39" s="104"/>
      <c r="BB39" s="56"/>
      <c r="BC39" s="56"/>
      <c r="BD39" s="56"/>
      <c r="BE39" s="56"/>
      <c r="BF39" s="56"/>
      <c r="BH39" s="56"/>
      <c r="BI39" s="56"/>
      <c r="BJ39" s="56"/>
      <c r="BK39" s="56"/>
      <c r="BL39" s="56"/>
      <c r="BN39" s="56"/>
      <c r="BO39" s="56"/>
      <c r="BP39" s="56"/>
      <c r="BQ39" s="56"/>
      <c r="BR39" s="56"/>
      <c r="BS39" s="34"/>
      <c r="BT39" s="74"/>
      <c r="BU39" s="83" t="str">
        <f>(IF(AND(F42="",F44="",F46="",F48="",F50="",F52=""),"",(IF(AND(BB17=FALSE,BB40=FALSE),"ES race total number of persons for which race is known ("&amp;TEXT(F42+F44+F46+F48+F50+F52,"0")&amp;") &gt; to ES total number of persons("&amp;TEXT(F10,"0")&amp;")"&amp;CHAR(10),"")&amp;IF(AND(BB17=FALSE,BB41=FALSE),"ES race count ("&amp;TEXT(F42+F44+F46+F48+F50+F52,"0")&amp;") is less than 80% of total number of ES persons ("&amp;TEXT(F10,"0")&amp;")"&amp;CHAR(10),""))))&amp;(IF(AND(H42="",H44="",H46="",H48="",H50="",H52=""),"",(IF(AND(BH17=FALSE,BH40=FALSE),"TH race total number of persons for which race is known ("&amp;TEXT(H42+H44+H46+H48+H50+H52,"0")&amp;") &gt; to TH total number of persons ("&amp;TEXT(H10,"0")&amp;")"&amp;CHAR(10),"")&amp;IF(AND(BH17=FALSE,BH41=FALSE),"TH race count ("&amp;TEXT(H42+H44+H46+H48+H50+H52,"0")&amp;") is less than 80% of total number of TH persons ("&amp;TEXT(H10,"0")&amp;")"&amp;CHAR(10),""))))&amp;(IF(AND(J42="",J44="",J46="",J48="",J50="",J52),"",(IF(AND(BN17=FALSE,BN40=FALSE),"Unsheltered race total number of persons for which race is known ("&amp;TEXT(J42+J44+J46+J48+J50+J52,"0")&amp;") &gt; to unsheltered total number of persons ("&amp;TEXT(J10,"0")&amp;")"&amp;CHAR(10),"")&amp;IF(AND(BN17=FALSE,BN41=FALSE),"Unsheltered race count ("&amp;TEXT(J42+J44+J46+J48+J50+J52,"0")&amp;") is less than 80% of total number of unsheltered persons ("&amp;TEXT(J10,"0")&amp;")"&amp;CHAR(10),""))))</f>
        <v/>
      </c>
      <c r="BV39" s="74"/>
      <c r="BW39" s="74"/>
      <c r="BX39" s="74"/>
      <c r="BY39" s="74"/>
      <c r="BZ39" s="74"/>
      <c r="CA39" s="74"/>
      <c r="CB39" s="74"/>
    </row>
    <row r="40" spans="1:81" s="38" customFormat="1" ht="12.75" customHeight="1" thickBot="1" x14ac:dyDescent="0.25">
      <c r="A40" s="104"/>
      <c r="B40" s="31"/>
      <c r="C40" s="19" t="s">
        <v>71</v>
      </c>
      <c r="D40" s="33"/>
      <c r="E40" s="33"/>
      <c r="F40" s="168" t="s">
        <v>0</v>
      </c>
      <c r="G40" s="168"/>
      <c r="H40" s="168"/>
      <c r="I40" s="46"/>
      <c r="J40" s="130" t="s">
        <v>1</v>
      </c>
      <c r="K40" s="34"/>
      <c r="L40" s="35"/>
      <c r="M40" s="27" t="s">
        <v>2</v>
      </c>
      <c r="N40" s="36"/>
      <c r="O40" s="34"/>
      <c r="P40" s="169" t="s">
        <v>0</v>
      </c>
      <c r="Q40" s="169"/>
      <c r="R40" s="169"/>
      <c r="S40" s="137"/>
      <c r="T40" s="131" t="s">
        <v>1</v>
      </c>
      <c r="U40" s="35"/>
      <c r="V40" s="27" t="s">
        <v>2</v>
      </c>
      <c r="W40" s="36"/>
      <c r="X40" s="11"/>
      <c r="Y40" s="170" t="s">
        <v>0</v>
      </c>
      <c r="Z40" s="170"/>
      <c r="AA40" s="170"/>
      <c r="AB40" s="137"/>
      <c r="AC40" s="132" t="s">
        <v>1</v>
      </c>
      <c r="AD40" s="137"/>
      <c r="AE40" s="136" t="s">
        <v>2</v>
      </c>
      <c r="AF40" s="37"/>
      <c r="AG40" s="105"/>
      <c r="AH40" s="31"/>
      <c r="AI40" s="69" t="str">
        <f>IF(AI41&lt;&gt;"", "Race Errors","")</f>
        <v/>
      </c>
      <c r="AJ40" s="37"/>
      <c r="AK40" s="104"/>
      <c r="BB40" s="51" t="b">
        <f>IF((F$10)&gt;=(SUM(F$42:F$52)), TRUE,FALSE)</f>
        <v>1</v>
      </c>
      <c r="BC40" s="52">
        <f>(ROUND(BB42,0)+ROUND(BB44,0)+ROUND(BB46,0)+ROUND(BB48,0)+ROUND(BB50,0)+ROUND(BB52,0))</f>
        <v>12</v>
      </c>
      <c r="BD40" s="52"/>
      <c r="BE40" s="52">
        <f>SUM(BC$42:BC$52)</f>
        <v>12</v>
      </c>
      <c r="BF40" s="52">
        <f>(F$10)</f>
        <v>12</v>
      </c>
      <c r="BG40" s="60"/>
      <c r="BH40" s="51" t="b">
        <f>IF((H$10)&gt;=(SUM(H$42:H$52)),TRUE,FALSE)</f>
        <v>1</v>
      </c>
      <c r="BI40" s="52">
        <f>IF(BH17=FALSE,((ROUND(BH42,0)+ROUND(BH44,0)+ROUND(BH46,0)+ROUND(BH48,0)+ROUND(BH50,0)+ROUND(BH52,0))),0)</f>
        <v>26</v>
      </c>
      <c r="BJ40" s="52"/>
      <c r="BK40" s="52">
        <f>SUM(BI$42:BI$52)</f>
        <v>26</v>
      </c>
      <c r="BL40" s="52">
        <f>(H$10)</f>
        <v>26</v>
      </c>
      <c r="BM40" s="61"/>
      <c r="BN40" s="51" t="b">
        <f>IF((J$10)&gt;=(SUM(J$42:J$52)), TRUE,FALSE)</f>
        <v>1</v>
      </c>
      <c r="BO40" s="52">
        <f>IF(BN17=FALSE,((ROUND(BN42,0)+ROUND(BN44,0)+ROUND(BN46,0)+ROUND(BN48,0)+ROUND(BN50,0)+ROUND(BN52,0))),0)</f>
        <v>0</v>
      </c>
      <c r="BP40" s="52"/>
      <c r="BQ40" s="52" t="e">
        <f>SUM(BO$42:BO$52)</f>
        <v>#VALUE!</v>
      </c>
      <c r="BR40" s="62" t="str">
        <f>(J$10)</f>
        <v/>
      </c>
      <c r="BS40" s="85"/>
      <c r="BT40" s="74"/>
      <c r="BU40" s="83"/>
      <c r="BV40" s="74"/>
      <c r="BW40" s="74" t="s">
        <v>3</v>
      </c>
      <c r="BX40" s="74"/>
      <c r="BY40" s="74" t="s">
        <v>4</v>
      </c>
      <c r="BZ40" s="74"/>
      <c r="CA40" s="74" t="s">
        <v>1</v>
      </c>
      <c r="CB40" s="74"/>
    </row>
    <row r="41" spans="1:81" s="34" customFormat="1" ht="12.75" customHeight="1" thickBot="1" x14ac:dyDescent="0.25">
      <c r="A41" s="104"/>
      <c r="B41" s="31"/>
      <c r="C41" s="33"/>
      <c r="D41" s="38"/>
      <c r="E41" s="33"/>
      <c r="F41" s="121" t="s">
        <v>3</v>
      </c>
      <c r="G41" s="121"/>
      <c r="H41" s="13" t="s">
        <v>4</v>
      </c>
      <c r="I41" s="121"/>
      <c r="J41" s="134"/>
      <c r="M41" s="39"/>
      <c r="N41" s="39"/>
      <c r="P41" s="121" t="s">
        <v>3</v>
      </c>
      <c r="Q41" s="121"/>
      <c r="R41" s="13" t="s">
        <v>4</v>
      </c>
      <c r="S41" s="134"/>
      <c r="T41" s="134"/>
      <c r="V41" s="39"/>
      <c r="W41" s="39"/>
      <c r="X41" s="39"/>
      <c r="Y41" s="121" t="s">
        <v>3</v>
      </c>
      <c r="Z41" s="121"/>
      <c r="AA41" s="13" t="s">
        <v>4</v>
      </c>
      <c r="AB41" s="134"/>
      <c r="AC41" s="134"/>
      <c r="AD41" s="134"/>
      <c r="AE41" s="134"/>
      <c r="AF41" s="37"/>
      <c r="AG41" s="105"/>
      <c r="AH41" s="31"/>
      <c r="AI41" s="167" t="str">
        <f>IF(BU39="","",BU39&amp;CHAR(10))&amp;IF(BU40="","",BU40&amp;CHAR(10))&amp;IF(BU41="","",BU41&amp;CHAR(10))&amp;IF(BU42="","",BU42&amp;CHAR(10))&amp;IF(BU44="","",BU44&amp;CHAR(10))&amp;IF(BU46="","",BU46&amp;CHAR(10))&amp;IF(BU48="","",BU48&amp;CHAR(10))&amp;IF(BU50="","",BU50&amp;CHAR(10))&amp;IF(BU52="","",BU52&amp;CHAR(10))</f>
        <v/>
      </c>
      <c r="AJ41" s="37"/>
      <c r="AK41" s="104"/>
      <c r="BB41" s="52" t="b">
        <f>IF(BB17=FALSE,(IF((SUM(F$42:F$52))/(F$10)&gt;=0.8,TRUE,FALSE)),FALSE)</f>
        <v>1</v>
      </c>
      <c r="BC41" s="51" t="b">
        <f>(F$10)=(ROUND(BB42,0)+ROUND(BB44,0)+ROUND(BB46,0)+ROUND(BB48,0)+ROUND(BB50,0)+ROUND(BB52,0))</f>
        <v>1</v>
      </c>
      <c r="BD41" s="51"/>
      <c r="BE41" s="51"/>
      <c r="BF41" s="51"/>
      <c r="BG41" s="11"/>
      <c r="BH41" s="52" t="b">
        <f>IF(BH17=FALSE,(IF((SUM(H$42:H$52)/(H$10)&gt;=0.8),TRUE,FALSE)),FALSE)</f>
        <v>1</v>
      </c>
      <c r="BI41" s="51" t="b">
        <f>(H$10)=(ROUND(BH42,0)+ROUND(BH44,0)+ROUND(BH46,0)+ROUND(BH48,0)+ROUND(BH50,0)+ROUND(BH52,0))</f>
        <v>1</v>
      </c>
      <c r="BJ41" s="51"/>
      <c r="BK41" s="51"/>
      <c r="BL41" s="51"/>
      <c r="BM41" s="11"/>
      <c r="BN41" s="52" t="b">
        <f>IF(BN17=FALSE,(IF((SUM(J$42:J$52))/(J$10)&gt;=0.8,TRUE,FALSE)),FALSE)</f>
        <v>0</v>
      </c>
      <c r="BO41" s="51" t="e">
        <f>(J$10)=(ROUND(BN42,0)+ROUND(BN44,0)+ROUND(BN46,0)+ROUND(BN48,0)+ROUND(BN50,0)+ROUND(BN52,0))</f>
        <v>#VALUE!</v>
      </c>
      <c r="BP41" s="51"/>
      <c r="BQ41" s="56"/>
      <c r="BR41" s="56"/>
      <c r="BT41" s="84"/>
      <c r="BU41" s="83"/>
      <c r="BV41" s="84"/>
      <c r="BW41" s="125" t="b">
        <f>IF(OR(F$10="",F$10=0),FALSE,OR((AND(((SUM(F$42:F$52)/F$10)*100&gt;0),((SUM(F$42:F$52)/F$10)*100)&lt;80)),(((SUM(F$42:F$52))/F$10*100)&gt;100)))</f>
        <v>0</v>
      </c>
      <c r="BX41" s="125"/>
      <c r="BY41" s="125" t="b">
        <f>IF(OR(H$10="",H$10=0),FALSE,OR((AND(((SUM(H$42:H$52)/H$10)*100&gt;0),((SUM(H$42:H$52)/H$10)*100)&lt;80)),(((SUM(H$42:H$52))/H$10*100)&gt;100)))</f>
        <v>0</v>
      </c>
      <c r="BZ41" s="125"/>
      <c r="CA41" s="125" t="b">
        <f>IF(OR(J$10="",J$10=0),FALSE,OR((AND(((SUM(J$42:J$52)/J$10)*100&gt;0),((SUM(J$42:J$52)/J$10)*100)&lt;80)),(((SUM(J$42:J$52))/J$10*100)&gt;100)))</f>
        <v>0</v>
      </c>
      <c r="CB41" s="125"/>
    </row>
    <row r="42" spans="1:81" s="34" customFormat="1" ht="12.75" customHeight="1" x14ac:dyDescent="0.2">
      <c r="A42" s="104"/>
      <c r="B42" s="31"/>
      <c r="C42" s="10"/>
      <c r="D42" s="10" t="s">
        <v>9</v>
      </c>
      <c r="E42" s="33"/>
      <c r="F42" s="30">
        <v>12</v>
      </c>
      <c r="G42" s="14"/>
      <c r="H42" s="30">
        <v>16</v>
      </c>
      <c r="I42" s="16"/>
      <c r="J42" s="30"/>
      <c r="M42" s="29">
        <f>(F42+H42)+(J42)</f>
        <v>28</v>
      </c>
      <c r="N42" s="40"/>
      <c r="P42" s="92">
        <f>IF(Y42="N/A","N/A",IF(BB$40=TRUE,Y42-F42,"N/A"))</f>
        <v>0</v>
      </c>
      <c r="Q42" s="98"/>
      <c r="R42" s="92">
        <f>IF(AA42="N/A","N/A",IF(BH$40=TRUE,AA42-H42,"N/A"))</f>
        <v>0</v>
      </c>
      <c r="S42" s="99"/>
      <c r="T42" s="92" t="str">
        <f>IF(AC42="N/A","N/A",IF(BN$40=TRUE,AC42-J42,"N/A"))</f>
        <v>N/A</v>
      </c>
      <c r="U42" s="11"/>
      <c r="V42" s="29" t="e">
        <f>(P42+R42)+(T42)</f>
        <v>#VALUE!</v>
      </c>
      <c r="W42" s="40"/>
      <c r="X42" s="40"/>
      <c r="Y42" s="93">
        <f>IF(F42=0,"N/A",BE$42)</f>
        <v>12</v>
      </c>
      <c r="Z42" s="94"/>
      <c r="AA42" s="93">
        <f>IF(H42=0,"N/A",BK$42)</f>
        <v>16</v>
      </c>
      <c r="AB42" s="95"/>
      <c r="AC42" s="93" t="str">
        <f>IF(J42=0,"N/A",BQ$42)</f>
        <v>N/A</v>
      </c>
      <c r="AD42" s="134"/>
      <c r="AE42" s="29">
        <f>(IF((AND(Y42="N/A",AA42="N/A",AC42="N/A")),"N/A",(IF(Y42="N/A",0,Y42))+(IF(AA42="N/A",0,AA42))+(IF(AC42="N/A",0,AC42))))</f>
        <v>28</v>
      </c>
      <c r="AF42" s="37"/>
      <c r="AG42" s="105"/>
      <c r="AH42" s="31"/>
      <c r="AI42" s="167"/>
      <c r="AJ42" s="37"/>
      <c r="AK42" s="104"/>
      <c r="AL42" s="38"/>
      <c r="AM42" s="38"/>
      <c r="AN42" s="38"/>
      <c r="AO42" s="38"/>
      <c r="AP42" s="38"/>
      <c r="AQ42" s="38"/>
      <c r="AR42" s="38"/>
      <c r="AS42" s="38"/>
      <c r="AT42" s="38"/>
      <c r="AU42" s="38"/>
      <c r="AV42" s="38"/>
      <c r="AW42" s="38"/>
      <c r="AX42" s="38"/>
      <c r="AY42" s="38"/>
      <c r="AZ42" s="38"/>
      <c r="BA42" s="38"/>
      <c r="BB42" s="54">
        <f>IF(BB$17=FALSE,(F42*(1+(((F$10)-(SUM(F$42:F$52)))/(SUM(F$42:F$52))))),"")</f>
        <v>12</v>
      </c>
      <c r="BC42" s="54">
        <f>IF(BC$41=FALSE,ROUNDDOWN(BB42,0),ROUND(BB42,0))</f>
        <v>12</v>
      </c>
      <c r="BD42" s="54">
        <f>IF(BC42=MAX(BC$42:BC$52),ROW(),"")</f>
        <v>42</v>
      </c>
      <c r="BE42" s="54">
        <f>IF(BB$17=TRUE,"N/A",IF(BD42&lt;&gt;0,IF(MIN(BD$42:BD$52)=BD42,BC42+(BF$40-BE$40),BC42),BC42))</f>
        <v>12</v>
      </c>
      <c r="BF42" s="51"/>
      <c r="BG42" s="11"/>
      <c r="BH42" s="54">
        <f>IF(BH$17=FALSE,(H42*(1+(((H$10)-(SUM(H$42:H$52)))/(SUM(H$42:H$52))))),"")</f>
        <v>16</v>
      </c>
      <c r="BI42" s="54">
        <f>IF(BI$41=FALSE,ROUNDDOWN(BH42,0),ROUND(BH42,0))</f>
        <v>16</v>
      </c>
      <c r="BJ42" s="54">
        <f>IF(BI42=MAX(BI$42:BI$52),ROW(),"")</f>
        <v>42</v>
      </c>
      <c r="BK42" s="54">
        <f>IF(BH$17=TRUE,"N/A",IF(BJ42&lt;&gt;0,IF(MIN(BJ$42:BJ$52)=BJ42,BI42+(BL$40-BK$40),BI42),BI42))</f>
        <v>16</v>
      </c>
      <c r="BL42" s="51"/>
      <c r="BM42" s="11"/>
      <c r="BN42" s="54" t="str">
        <f>IF(BN$17=FALSE,(J42*(1+(((J$10)-(SUM(J$42:J$52)))/(SUM(J$42:J$52))))),"")</f>
        <v/>
      </c>
      <c r="BO42" s="54" t="e">
        <f>IF(BO$41=FALSE,ROUNDDOWN(BN42,0),ROUND(BN42,0))</f>
        <v>#VALUE!</v>
      </c>
      <c r="BP42" s="54" t="e">
        <f>IF(BO42=MAX(BO$42:BO$52),ROW(),"")</f>
        <v>#VALUE!</v>
      </c>
      <c r="BQ42" s="54" t="str">
        <f>IF(BN$17=TRUE,"N/A",IF(BP42&lt;&gt;0,IF(MIN(BP$42:BP$52)=BP42,BO42+(BR$40-BQ$40),BO42),BO42))</f>
        <v>N/A</v>
      </c>
      <c r="BR42" s="56"/>
      <c r="BT42" s="10"/>
      <c r="BU42" s="89"/>
      <c r="BV42" s="74"/>
      <c r="BW42" s="84"/>
      <c r="BX42" s="84"/>
      <c r="BY42" s="84"/>
      <c r="BZ42" s="84"/>
      <c r="CA42" s="84"/>
      <c r="CB42" s="84"/>
      <c r="CC42" s="38"/>
    </row>
    <row r="43" spans="1:81" s="34" customFormat="1" ht="3.95" customHeight="1" x14ac:dyDescent="0.2">
      <c r="A43" s="105"/>
      <c r="B43" s="31"/>
      <c r="C43" s="10"/>
      <c r="D43" s="10"/>
      <c r="E43" s="33"/>
      <c r="F43" s="15"/>
      <c r="G43" s="16"/>
      <c r="H43" s="15"/>
      <c r="I43" s="16"/>
      <c r="J43" s="15"/>
      <c r="M43" s="18"/>
      <c r="N43" s="39"/>
      <c r="P43" s="100"/>
      <c r="Q43" s="98"/>
      <c r="R43" s="100"/>
      <c r="S43" s="99"/>
      <c r="T43" s="100"/>
      <c r="U43" s="11"/>
      <c r="V43" s="18"/>
      <c r="W43" s="39"/>
      <c r="X43" s="39"/>
      <c r="Y43" s="96"/>
      <c r="Z43" s="97"/>
      <c r="AA43" s="96"/>
      <c r="AB43" s="95"/>
      <c r="AC43" s="96"/>
      <c r="AD43" s="134"/>
      <c r="AE43" s="18"/>
      <c r="AF43" s="37"/>
      <c r="AG43" s="105"/>
      <c r="AH43" s="31"/>
      <c r="AI43" s="167"/>
      <c r="AJ43" s="37"/>
      <c r="AK43" s="105"/>
      <c r="BB43" s="55"/>
      <c r="BC43" s="51"/>
      <c r="BD43" s="51"/>
      <c r="BE43" s="51"/>
      <c r="BF43" s="51"/>
      <c r="BG43" s="11"/>
      <c r="BH43" s="55"/>
      <c r="BI43" s="51"/>
      <c r="BJ43" s="51"/>
      <c r="BK43" s="51"/>
      <c r="BL43" s="51"/>
      <c r="BM43" s="11"/>
      <c r="BN43" s="55"/>
      <c r="BO43" s="51"/>
      <c r="BP43" s="51"/>
      <c r="BQ43" s="51"/>
      <c r="BR43" s="56"/>
      <c r="BT43" s="10"/>
      <c r="BU43" s="90"/>
      <c r="BV43" s="84"/>
      <c r="BW43" s="84"/>
      <c r="BX43" s="84"/>
      <c r="BY43" s="84"/>
      <c r="BZ43" s="84"/>
      <c r="CA43" s="84"/>
      <c r="CB43" s="84"/>
    </row>
    <row r="44" spans="1:81" s="34" customFormat="1" ht="12.75" customHeight="1" x14ac:dyDescent="0.2">
      <c r="A44" s="104"/>
      <c r="B44" s="31"/>
      <c r="C44" s="10"/>
      <c r="D44" s="10" t="s">
        <v>12</v>
      </c>
      <c r="E44" s="33"/>
      <c r="F44" s="30"/>
      <c r="G44" s="14"/>
      <c r="H44" s="30">
        <v>6</v>
      </c>
      <c r="I44" s="16"/>
      <c r="J44" s="30"/>
      <c r="M44" s="29">
        <f>(F44+H44)+(J44)</f>
        <v>6</v>
      </c>
      <c r="N44" s="40"/>
      <c r="P44" s="92" t="str">
        <f>IF(Y44="N/A","N/A",IF(BB$40=TRUE,Y44-F44,"N/A"))</f>
        <v>N/A</v>
      </c>
      <c r="Q44" s="98"/>
      <c r="R44" s="92">
        <f>IF(AA44="N/A","N/A",IF(BH$40=TRUE,AA44-H44,"N/A"))</f>
        <v>0</v>
      </c>
      <c r="S44" s="99"/>
      <c r="T44" s="92" t="str">
        <f>IF(AC44="N/A","N/A",IF(BN$40=TRUE,AC44-J44,"N/A"))</f>
        <v>N/A</v>
      </c>
      <c r="U44" s="11"/>
      <c r="V44" s="29" t="e">
        <f>(P44+R44)+(T44)</f>
        <v>#VALUE!</v>
      </c>
      <c r="W44" s="40"/>
      <c r="X44" s="40"/>
      <c r="Y44" s="93" t="str">
        <f>IF(F44=0,"N/A",BE$44)</f>
        <v>N/A</v>
      </c>
      <c r="Z44" s="94"/>
      <c r="AA44" s="93">
        <f>IF(H44=0,"N/A",BK$44)</f>
        <v>6</v>
      </c>
      <c r="AB44" s="95"/>
      <c r="AC44" s="93" t="str">
        <f>IF(J44=0,"N/A",BQ$44)</f>
        <v>N/A</v>
      </c>
      <c r="AD44" s="134"/>
      <c r="AE44" s="29">
        <f>(IF((AND(Y44="N/A",AA44="N/A",AC44="N/A")),"N/A",(IF(Y44="N/A",0,Y44))+(IF(AA44="N/A",0,AA44))+(IF(AC44="N/A",0,AC44))))</f>
        <v>6</v>
      </c>
      <c r="AF44" s="37"/>
      <c r="AG44" s="105"/>
      <c r="AH44" s="31"/>
      <c r="AI44" s="167"/>
      <c r="AJ44" s="37"/>
      <c r="AK44" s="104"/>
      <c r="AL44" s="38"/>
      <c r="AM44" s="38"/>
      <c r="AN44" s="38"/>
      <c r="AO44" s="38"/>
      <c r="AP44" s="38"/>
      <c r="AQ44" s="38"/>
      <c r="AR44" s="38"/>
      <c r="AS44" s="38"/>
      <c r="AT44" s="38"/>
      <c r="AU44" s="38"/>
      <c r="AV44" s="38"/>
      <c r="AW44" s="38"/>
      <c r="AX44" s="38"/>
      <c r="AY44" s="38"/>
      <c r="AZ44" s="38"/>
      <c r="BA44" s="38"/>
      <c r="BB44" s="54">
        <f>IF(BB$17=FALSE,(F44*(1+(((F$10)-(SUM(F$42:F$52)))/(SUM(F$42:F$52))))),"")</f>
        <v>0</v>
      </c>
      <c r="BC44" s="54">
        <f>IF(BC$41=FALSE,ROUNDDOWN(BB44,0),ROUND(BB44,0))</f>
        <v>0</v>
      </c>
      <c r="BD44" s="54" t="str">
        <f>IF(BC44=MAX(BC$42:BC$52),ROW(),"")</f>
        <v/>
      </c>
      <c r="BE44" s="54">
        <f>IF(BB$17=TRUE,"N/A",IF(BD44&lt;&gt;0,IF(MIN(BD$42:BD$52)=BD44,BC44+(BF$40-BE$40),BC44),BC44))</f>
        <v>0</v>
      </c>
      <c r="BF44" s="53"/>
      <c r="BG44" s="60"/>
      <c r="BH44" s="54">
        <f>IF(BH$17=FALSE,(H44*(1+(((H$10)-(SUM(H$42:H$52)))/(SUM(H$42:H$52))))),"")</f>
        <v>6</v>
      </c>
      <c r="BI44" s="54">
        <f>IF(BI$41=FALSE,ROUNDDOWN(BH44,0),ROUND(BH44,0))</f>
        <v>6</v>
      </c>
      <c r="BJ44" s="54" t="str">
        <f>IF(BI44=MAX(BI$42:BI$52),ROW(),"")</f>
        <v/>
      </c>
      <c r="BK44" s="54">
        <f>IF(BH$17=TRUE,"N/A",IF(BJ44&lt;&gt;0,IF(MIN(BJ$42:BJ$52)=BJ44,BI44+(BL$40-BK$40),BI44),BI44))</f>
        <v>6</v>
      </c>
      <c r="BL44" s="51"/>
      <c r="BM44" s="11"/>
      <c r="BN44" s="54" t="str">
        <f>IF(BN$17=FALSE,(J44*(1+(((J$10)-(SUM(J$42:J$52)))/(SUM(J$42:J$52))))),"")</f>
        <v/>
      </c>
      <c r="BO44" s="54" t="e">
        <f>IF(BO$41=FALSE,ROUNDDOWN(BN44,0),ROUND(BN44,0))</f>
        <v>#VALUE!</v>
      </c>
      <c r="BP44" s="54" t="e">
        <f>IF(BO44=MAX(BO$42:BO$52),ROW(),"")</f>
        <v>#VALUE!</v>
      </c>
      <c r="BQ44" s="54" t="str">
        <f>IF(BN$17=TRUE,"N/A",IF(BP44&lt;&gt;0,IF(MIN(BP$42:BP$52)=BP44,BO44+(BR$40-BQ$40),BO44),BO44))</f>
        <v>N/A</v>
      </c>
      <c r="BR44" s="56"/>
      <c r="BT44" s="10"/>
      <c r="BU44" s="90"/>
      <c r="BV44" s="74"/>
      <c r="BW44" s="84"/>
      <c r="BX44" s="84"/>
      <c r="BY44" s="84"/>
      <c r="BZ44" s="84"/>
      <c r="CA44" s="84"/>
      <c r="CB44" s="84"/>
      <c r="CC44" s="38"/>
    </row>
    <row r="45" spans="1:81" s="34" customFormat="1" ht="3.95" customHeight="1" x14ac:dyDescent="0.2">
      <c r="A45" s="105"/>
      <c r="B45" s="31"/>
      <c r="C45" s="10"/>
      <c r="D45" s="10"/>
      <c r="E45" s="33"/>
      <c r="F45" s="41"/>
      <c r="G45" s="42"/>
      <c r="H45" s="41"/>
      <c r="I45" s="42"/>
      <c r="J45" s="41"/>
      <c r="M45" s="43"/>
      <c r="N45" s="40"/>
      <c r="P45" s="100"/>
      <c r="Q45" s="98"/>
      <c r="R45" s="100"/>
      <c r="S45" s="99"/>
      <c r="T45" s="100"/>
      <c r="V45" s="43"/>
      <c r="W45" s="40"/>
      <c r="X45" s="40"/>
      <c r="Y45" s="96"/>
      <c r="Z45" s="97"/>
      <c r="AA45" s="96"/>
      <c r="AB45" s="95"/>
      <c r="AC45" s="96"/>
      <c r="AD45" s="39"/>
      <c r="AE45" s="43"/>
      <c r="AF45" s="37"/>
      <c r="AG45" s="105"/>
      <c r="AH45" s="31"/>
      <c r="AI45" s="167"/>
      <c r="AJ45" s="37"/>
      <c r="AK45" s="105"/>
      <c r="BB45" s="56"/>
      <c r="BC45" s="56"/>
      <c r="BD45" s="51"/>
      <c r="BE45" s="56"/>
      <c r="BF45" s="56"/>
      <c r="BH45" s="56"/>
      <c r="BI45" s="56"/>
      <c r="BJ45" s="56"/>
      <c r="BK45" s="56"/>
      <c r="BL45" s="56"/>
      <c r="BM45" s="11"/>
      <c r="BN45" s="56"/>
      <c r="BO45" s="56"/>
      <c r="BP45" s="56"/>
      <c r="BQ45" s="56"/>
      <c r="BR45" s="56"/>
      <c r="BT45" s="10"/>
      <c r="BU45" s="90"/>
      <c r="BV45" s="84"/>
      <c r="BW45" s="84"/>
      <c r="BX45" s="84"/>
      <c r="BY45" s="84"/>
      <c r="BZ45" s="84"/>
      <c r="CA45" s="84"/>
      <c r="CB45" s="84"/>
    </row>
    <row r="46" spans="1:81" s="34" customFormat="1" ht="12.75" customHeight="1" x14ac:dyDescent="0.2">
      <c r="A46" s="104"/>
      <c r="B46" s="31"/>
      <c r="C46" s="10"/>
      <c r="D46" s="10" t="s">
        <v>10</v>
      </c>
      <c r="E46" s="33"/>
      <c r="F46" s="30"/>
      <c r="G46" s="14"/>
      <c r="H46" s="30"/>
      <c r="I46" s="16"/>
      <c r="J46" s="30"/>
      <c r="M46" s="29">
        <f>(F46+H46)+(J46)</f>
        <v>0</v>
      </c>
      <c r="N46" s="40"/>
      <c r="P46" s="92" t="str">
        <f>IF(Y46="N/A","N/A",IF(BB$40=TRUE,Y46-F46,"N/A"))</f>
        <v>N/A</v>
      </c>
      <c r="Q46" s="98"/>
      <c r="R46" s="92" t="str">
        <f>IF(AA46="N/A","N/A",IF(BH$40=TRUE,AA46-H46,"N/A"))</f>
        <v>N/A</v>
      </c>
      <c r="S46" s="99"/>
      <c r="T46" s="92" t="str">
        <f>IF(AC46="N/A","N/A",IF(BN$40=TRUE,AC46-J46,"N/A"))</f>
        <v>N/A</v>
      </c>
      <c r="U46" s="11"/>
      <c r="V46" s="29" t="e">
        <f>(P46+R46)+(T46)</f>
        <v>#VALUE!</v>
      </c>
      <c r="W46" s="40"/>
      <c r="X46" s="40"/>
      <c r="Y46" s="93" t="str">
        <f>IF(F46=0,"N/A",BE$46)</f>
        <v>N/A</v>
      </c>
      <c r="Z46" s="94"/>
      <c r="AA46" s="93" t="str">
        <f>IF(H46=0,"N/A",BK$46)</f>
        <v>N/A</v>
      </c>
      <c r="AB46" s="95"/>
      <c r="AC46" s="93" t="str">
        <f>IF(J46=0,"N/A",BQ$46)</f>
        <v>N/A</v>
      </c>
      <c r="AD46" s="134"/>
      <c r="AE46" s="29" t="str">
        <f>(IF((AND(Y46="N/A",AA46="N/A",AC46="N/A")),"N/A",(IF(Y46="N/A",0,Y46))+(IF(AA46="N/A",0,AA46))+(IF(AC46="N/A",0,AC46))))</f>
        <v>N/A</v>
      </c>
      <c r="AF46" s="37"/>
      <c r="AG46" s="105"/>
      <c r="AH46" s="31"/>
      <c r="AI46" s="167"/>
      <c r="AJ46" s="37"/>
      <c r="AK46" s="104"/>
      <c r="AL46" s="38"/>
      <c r="AM46" s="38"/>
      <c r="AN46" s="38"/>
      <c r="AO46" s="38"/>
      <c r="AP46" s="38"/>
      <c r="AQ46" s="38"/>
      <c r="AR46" s="38"/>
      <c r="AS46" s="38"/>
      <c r="AT46" s="38"/>
      <c r="AU46" s="38"/>
      <c r="AV46" s="38"/>
      <c r="AW46" s="38"/>
      <c r="AX46" s="38"/>
      <c r="AY46" s="38"/>
      <c r="AZ46" s="38"/>
      <c r="BA46" s="38"/>
      <c r="BB46" s="54">
        <f>IF(BB$17=FALSE,(F46*(1+(((F$10)-(SUM(F$42:F$52)))/(SUM(F$42:F$52))))),"")</f>
        <v>0</v>
      </c>
      <c r="BC46" s="54">
        <f>IF(BC$41=FALSE,ROUNDDOWN(BB46,0),ROUND(BB46,0))</f>
        <v>0</v>
      </c>
      <c r="BD46" s="54" t="str">
        <f>IF(BC46=MAX(BC$42:BC$52),ROW(),"")</f>
        <v/>
      </c>
      <c r="BE46" s="54">
        <f>IF(BB$17=TRUE,"N/A",IF(BD46&lt;&gt;0,IF(MIN(BD$42:BD$52)=BD46,BC46+(BF$40-BE$40),BC46),BC46))</f>
        <v>0</v>
      </c>
      <c r="BF46" s="56"/>
      <c r="BH46" s="54">
        <f>IF(BH$17=FALSE,(H46*(1+(((H$10)-(SUM(H$42:H$52)))/(SUM(H$42:H$52))))),"")</f>
        <v>0</v>
      </c>
      <c r="BI46" s="54">
        <f>IF(BI$41=FALSE,ROUNDDOWN(BH46,0),ROUND(BH46,0))</f>
        <v>0</v>
      </c>
      <c r="BJ46" s="54" t="str">
        <f>IF(BI46=MAX(BI$42:BI$52),ROW(),"")</f>
        <v/>
      </c>
      <c r="BK46" s="54">
        <f>IF(BH$17=TRUE,"N/A",IF(BJ46&lt;&gt;0,IF(MIN(BJ$42:BJ$52)=BJ46,BI46+(BL$40-BK$40),BI46),BI46))</f>
        <v>0</v>
      </c>
      <c r="BL46" s="56"/>
      <c r="BM46" s="11"/>
      <c r="BN46" s="54" t="str">
        <f>IF(BN$17=FALSE,(J46*(1+(((J$10)-(SUM(J$42:J$52)))/(SUM(J$42:J$52))))),"")</f>
        <v/>
      </c>
      <c r="BO46" s="54" t="e">
        <f>IF(BO$41=FALSE,ROUNDDOWN(BN46,0),ROUND(BN46,0))</f>
        <v>#VALUE!</v>
      </c>
      <c r="BP46" s="54" t="e">
        <f>IF(BO46=MAX(BO$42:BO$52),ROW(),"")</f>
        <v>#VALUE!</v>
      </c>
      <c r="BQ46" s="54" t="str">
        <f>IF(BN$17=TRUE,"N/A",IF(BP46&lt;&gt;0,IF(MIN(BP$42:BP$52)=BP46,BO46+(BR$40-BQ$40),BO46),BO46))</f>
        <v>N/A</v>
      </c>
      <c r="BR46" s="56"/>
      <c r="BT46" s="10"/>
      <c r="BU46" s="90"/>
      <c r="BV46" s="74"/>
      <c r="BW46" s="84"/>
      <c r="BX46" s="84"/>
      <c r="BY46" s="84"/>
      <c r="BZ46" s="84"/>
      <c r="CA46" s="84"/>
      <c r="CB46" s="84"/>
      <c r="CC46" s="38"/>
    </row>
    <row r="47" spans="1:81" s="34" customFormat="1" ht="3.95" customHeight="1" x14ac:dyDescent="0.2">
      <c r="A47" s="105"/>
      <c r="B47" s="31"/>
      <c r="C47" s="10"/>
      <c r="D47" s="10"/>
      <c r="E47" s="33"/>
      <c r="F47" s="15"/>
      <c r="G47" s="16"/>
      <c r="H47" s="15"/>
      <c r="I47" s="16"/>
      <c r="J47" s="15"/>
      <c r="M47" s="18"/>
      <c r="N47" s="40"/>
      <c r="P47" s="100"/>
      <c r="Q47" s="98"/>
      <c r="R47" s="100"/>
      <c r="S47" s="99"/>
      <c r="T47" s="100"/>
      <c r="U47" s="11"/>
      <c r="V47" s="18"/>
      <c r="W47" s="40"/>
      <c r="X47" s="40"/>
      <c r="Y47" s="96"/>
      <c r="Z47" s="97"/>
      <c r="AA47" s="96"/>
      <c r="AB47" s="95"/>
      <c r="AC47" s="96"/>
      <c r="AD47" s="134"/>
      <c r="AE47" s="18"/>
      <c r="AF47" s="37"/>
      <c r="AG47" s="105"/>
      <c r="AH47" s="31"/>
      <c r="AI47" s="167"/>
      <c r="AJ47" s="37"/>
      <c r="AK47" s="105"/>
      <c r="BB47" s="56"/>
      <c r="BC47" s="56"/>
      <c r="BD47" s="51"/>
      <c r="BE47" s="56"/>
      <c r="BF47" s="56"/>
      <c r="BH47" s="55"/>
      <c r="BI47" s="56"/>
      <c r="BJ47" s="56"/>
      <c r="BK47" s="56"/>
      <c r="BL47" s="56"/>
      <c r="BM47" s="11"/>
      <c r="BN47" s="55"/>
      <c r="BO47" s="56"/>
      <c r="BP47" s="56"/>
      <c r="BQ47" s="56"/>
      <c r="BR47" s="56"/>
      <c r="BT47" s="10"/>
      <c r="BU47" s="90"/>
      <c r="BV47" s="84"/>
      <c r="BW47" s="84"/>
      <c r="BX47" s="84"/>
      <c r="BY47" s="84"/>
      <c r="BZ47" s="84"/>
      <c r="CA47" s="84"/>
      <c r="CB47" s="84"/>
    </row>
    <row r="48" spans="1:81" s="34" customFormat="1" ht="12.75" customHeight="1" x14ac:dyDescent="0.2">
      <c r="A48" s="104"/>
      <c r="B48" s="31"/>
      <c r="C48" s="10"/>
      <c r="D48" s="10" t="s">
        <v>13</v>
      </c>
      <c r="E48" s="33"/>
      <c r="F48" s="30"/>
      <c r="G48" s="14"/>
      <c r="H48" s="30">
        <v>3</v>
      </c>
      <c r="I48" s="16"/>
      <c r="J48" s="30"/>
      <c r="M48" s="29">
        <f>(F48+H48)+(J48)</f>
        <v>3</v>
      </c>
      <c r="N48" s="40"/>
      <c r="P48" s="92" t="str">
        <f>IF(Y48="N/A","N/A",IF(BB$40=TRUE,Y48-F48,"N/A"))</f>
        <v>N/A</v>
      </c>
      <c r="Q48" s="98"/>
      <c r="R48" s="92">
        <f>IF(AA48="N/A","N/A",IF(BH$40=TRUE,AA48-H48,"N/A"))</f>
        <v>0</v>
      </c>
      <c r="S48" s="99"/>
      <c r="T48" s="92" t="str">
        <f>IF(AC48="N/A","N/A",IF(BN$40=TRUE,AC48-J48,"N/A"))</f>
        <v>N/A</v>
      </c>
      <c r="U48" s="11"/>
      <c r="V48" s="29" t="e">
        <f>(P48+R48)+(T48)</f>
        <v>#VALUE!</v>
      </c>
      <c r="W48" s="40"/>
      <c r="X48" s="40"/>
      <c r="Y48" s="93" t="str">
        <f>IF(F48=0,"N/A",BE$48)</f>
        <v>N/A</v>
      </c>
      <c r="Z48" s="94"/>
      <c r="AA48" s="93">
        <f>IF(H48=0,"N/A",BK$48)</f>
        <v>3</v>
      </c>
      <c r="AB48" s="95"/>
      <c r="AC48" s="93" t="str">
        <f>IF(J48=0,"N/A",BQ$48)</f>
        <v>N/A</v>
      </c>
      <c r="AD48" s="134"/>
      <c r="AE48" s="29">
        <f>(IF((AND(Y48="N/A",AA48="N/A",AC48="N/A")),"N/A",(IF(Y48="N/A",0,Y48))+(IF(AA48="N/A",0,AA48))+(IF(AC48="N/A",0,AC48))))</f>
        <v>3</v>
      </c>
      <c r="AF48" s="37"/>
      <c r="AG48" s="105"/>
      <c r="AH48" s="31"/>
      <c r="AI48" s="167"/>
      <c r="AJ48" s="37"/>
      <c r="AK48" s="104"/>
      <c r="AL48" s="38"/>
      <c r="AM48" s="38"/>
      <c r="AN48" s="38"/>
      <c r="AO48" s="38"/>
      <c r="AP48" s="38"/>
      <c r="AQ48" s="38"/>
      <c r="AR48" s="38"/>
      <c r="AS48" s="38"/>
      <c r="AT48" s="38"/>
      <c r="AU48" s="38"/>
      <c r="AV48" s="38"/>
      <c r="AW48" s="38"/>
      <c r="AX48" s="38"/>
      <c r="AY48" s="38"/>
      <c r="AZ48" s="38"/>
      <c r="BA48" s="38"/>
      <c r="BB48" s="54">
        <f>IF(BB$17=FALSE,(F48*(1+(((F$10)-(SUM(F$42:F$52)))/(SUM(F$42:F$52))))),"")</f>
        <v>0</v>
      </c>
      <c r="BC48" s="54">
        <f>IF(BC$41=FALSE,ROUNDDOWN(BB48,0),ROUND(BB48,0))</f>
        <v>0</v>
      </c>
      <c r="BD48" s="54" t="str">
        <f>IF(BC48=MAX(BC$42:BC$52),ROW(),"")</f>
        <v/>
      </c>
      <c r="BE48" s="54">
        <f>IF(BB$17=TRUE,"N/A",IF(BD48&lt;&gt;0,IF(MIN(BD$42:BD$52)=BD48,BC48+(BF$40-BE$40),BC48),BC48))</f>
        <v>0</v>
      </c>
      <c r="BF48" s="56"/>
      <c r="BH48" s="54">
        <f>IF(BH$17=FALSE,(H48*(1+(((H$10)-(SUM(H$42:H$52)))/(SUM(H$42:H$52))))),"")</f>
        <v>3</v>
      </c>
      <c r="BI48" s="54">
        <f>IF(BI$41=FALSE,ROUNDDOWN(BH48,0),ROUND(BH48,0))</f>
        <v>3</v>
      </c>
      <c r="BJ48" s="54" t="str">
        <f>IF(BI48=MAX(BI$42:BI$52),ROW(),"")</f>
        <v/>
      </c>
      <c r="BK48" s="54">
        <f>IF(BH$17=TRUE,"N/A",IF(BJ48&lt;&gt;0,IF(MIN(BJ$42:BJ$52)=BJ48,BI48+(BL$40-BK$40),BI48),BI48))</f>
        <v>3</v>
      </c>
      <c r="BL48" s="56"/>
      <c r="BM48" s="11"/>
      <c r="BN48" s="54" t="str">
        <f>IF(BN$17=FALSE,(J48*(1+(((J$10)-(SUM(J$42:J$52)))/(SUM(J$42:J$52))))),"")</f>
        <v/>
      </c>
      <c r="BO48" s="54" t="e">
        <f>IF(BO$41=FALSE,ROUNDDOWN(BN48,0),ROUND(BN48,0))</f>
        <v>#VALUE!</v>
      </c>
      <c r="BP48" s="54" t="e">
        <f>IF(BO48=MAX(BO$42:BO$52),ROW(),"")</f>
        <v>#VALUE!</v>
      </c>
      <c r="BQ48" s="54" t="str">
        <f>IF(BN$17=TRUE,"N/A",IF(BP48&lt;&gt;0,IF(MIN(BP$42:BP$52)=BP48,BO48+(BR$40-BQ$40),BO48),BO48))</f>
        <v>N/A</v>
      </c>
      <c r="BR48" s="56"/>
      <c r="BT48" s="10"/>
      <c r="BU48" s="90"/>
      <c r="BV48" s="74"/>
      <c r="BW48" s="84"/>
      <c r="BX48" s="84"/>
      <c r="BY48" s="84"/>
      <c r="BZ48" s="84"/>
      <c r="CA48" s="84"/>
      <c r="CB48" s="84"/>
      <c r="CC48" s="38"/>
    </row>
    <row r="49" spans="1:81" s="34" customFormat="1" ht="3.95" customHeight="1" x14ac:dyDescent="0.2">
      <c r="A49" s="105"/>
      <c r="B49" s="31"/>
      <c r="C49" s="10"/>
      <c r="D49" s="10"/>
      <c r="E49" s="33"/>
      <c r="F49" s="41"/>
      <c r="G49" s="42"/>
      <c r="H49" s="41"/>
      <c r="I49" s="42"/>
      <c r="J49" s="41"/>
      <c r="M49" s="43"/>
      <c r="N49" s="40"/>
      <c r="P49" s="100"/>
      <c r="Q49" s="98"/>
      <c r="R49" s="100"/>
      <c r="S49" s="101"/>
      <c r="T49" s="100"/>
      <c r="V49" s="43"/>
      <c r="W49" s="40"/>
      <c r="X49" s="40"/>
      <c r="Y49" s="96"/>
      <c r="Z49" s="97"/>
      <c r="AA49" s="96"/>
      <c r="AB49" s="95"/>
      <c r="AC49" s="96"/>
      <c r="AD49" s="39"/>
      <c r="AE49" s="43"/>
      <c r="AF49" s="37"/>
      <c r="AG49" s="105"/>
      <c r="AH49" s="31"/>
      <c r="AI49" s="167"/>
      <c r="AJ49" s="37"/>
      <c r="AK49" s="105"/>
      <c r="BB49" s="56"/>
      <c r="BC49" s="56"/>
      <c r="BD49" s="56"/>
      <c r="BE49" s="56"/>
      <c r="BF49" s="56"/>
      <c r="BH49" s="56"/>
      <c r="BI49" s="56"/>
      <c r="BJ49" s="56"/>
      <c r="BK49" s="56"/>
      <c r="BL49" s="56"/>
      <c r="BM49" s="11"/>
      <c r="BN49" s="56"/>
      <c r="BO49" s="56"/>
      <c r="BP49" s="56"/>
      <c r="BQ49" s="56"/>
      <c r="BR49" s="56"/>
      <c r="BT49" s="10"/>
      <c r="BU49" s="90"/>
      <c r="BV49" s="84"/>
      <c r="BW49" s="84"/>
      <c r="BX49" s="84"/>
      <c r="BY49" s="84"/>
      <c r="BZ49" s="84"/>
      <c r="CA49" s="84"/>
      <c r="CB49" s="84"/>
    </row>
    <row r="50" spans="1:81" s="34" customFormat="1" ht="12.75" customHeight="1" x14ac:dyDescent="0.2">
      <c r="A50" s="104"/>
      <c r="B50" s="31"/>
      <c r="C50" s="10"/>
      <c r="D50" s="10" t="s">
        <v>14</v>
      </c>
      <c r="E50" s="33"/>
      <c r="F50" s="30"/>
      <c r="G50" s="14"/>
      <c r="H50" s="30"/>
      <c r="I50" s="16"/>
      <c r="J50" s="30"/>
      <c r="M50" s="29">
        <f>(F50+H50)+(J50)</f>
        <v>0</v>
      </c>
      <c r="N50" s="40"/>
      <c r="P50" s="92" t="str">
        <f>IF(Y50="N/A","N/A",IF(BB$40=TRUE,Y50-F50,"N/A"))</f>
        <v>N/A</v>
      </c>
      <c r="Q50" s="98"/>
      <c r="R50" s="92" t="str">
        <f>IF(AA50="N/A","N/A",IF(BH$40=TRUE,AA50-H50,"N/A"))</f>
        <v>N/A</v>
      </c>
      <c r="S50" s="99"/>
      <c r="T50" s="92" t="str">
        <f>IF(AC50="N/A","N/A",IF(BN$40=TRUE,AC50-J50,"N/A"))</f>
        <v>N/A</v>
      </c>
      <c r="U50" s="11"/>
      <c r="V50" s="29" t="e">
        <f>(P50+R50)+(T50)</f>
        <v>#VALUE!</v>
      </c>
      <c r="W50" s="40"/>
      <c r="X50" s="40"/>
      <c r="Y50" s="93" t="str">
        <f>IF(F50=0,"N/A",BE$50)</f>
        <v>N/A</v>
      </c>
      <c r="Z50" s="94"/>
      <c r="AA50" s="93" t="str">
        <f>IF(H50=0,"N/A",BK$50)</f>
        <v>N/A</v>
      </c>
      <c r="AB50" s="95"/>
      <c r="AC50" s="93" t="str">
        <f>IF(J50=0,"N/A",BQ$50)</f>
        <v>N/A</v>
      </c>
      <c r="AD50" s="134"/>
      <c r="AE50" s="29" t="str">
        <f>(IF((AND(Y50="N/A",AA50="N/A",AC50="N/A")),"N/A",(IF(Y50="N/A",0,Y50))+(IF(AA50="N/A",0,AA50))+(IF(AC50="N/A",0,AC50))))</f>
        <v>N/A</v>
      </c>
      <c r="AF50" s="37"/>
      <c r="AG50" s="105"/>
      <c r="AH50" s="31"/>
      <c r="AI50" s="167"/>
      <c r="AJ50" s="37"/>
      <c r="AK50" s="104"/>
      <c r="AL50" s="38"/>
      <c r="AM50" s="38"/>
      <c r="AN50" s="38"/>
      <c r="AO50" s="38"/>
      <c r="AP50" s="38"/>
      <c r="AQ50" s="38"/>
      <c r="AR50" s="38"/>
      <c r="AS50" s="38"/>
      <c r="AT50" s="38"/>
      <c r="AU50" s="38"/>
      <c r="AV50" s="38"/>
      <c r="AW50" s="38"/>
      <c r="AX50" s="38"/>
      <c r="AY50" s="38"/>
      <c r="AZ50" s="38"/>
      <c r="BA50" s="38"/>
      <c r="BB50" s="54">
        <f>IF(BB$17=FALSE,(F50*(1+(((F$10)-(SUM(F$42:F$52)))/(SUM(F$42:F$52))))),"")</f>
        <v>0</v>
      </c>
      <c r="BC50" s="54">
        <f>IF(BC$41=FALSE,ROUNDDOWN(BB50,0),ROUND(BB50,0))</f>
        <v>0</v>
      </c>
      <c r="BD50" s="54" t="str">
        <f>IF(BC50=MAX(BC$42:BC$52),ROW(),"")</f>
        <v/>
      </c>
      <c r="BE50" s="54">
        <f>IF(BB$17=TRUE,"N/A",IF(BD50&lt;&gt;0,IF(MIN(BD$42:BD$52)=BD50,BC50+(BF$40-BE$40),BC50),BC50))</f>
        <v>0</v>
      </c>
      <c r="BF50" s="56"/>
      <c r="BH50" s="54">
        <f>IF(BH$17=FALSE,(H50*(1+(((H$10)-(SUM(H$42:H$52)))/(SUM(H$42:H$52))))),"")</f>
        <v>0</v>
      </c>
      <c r="BI50" s="54">
        <f>IF(BI$41=FALSE,ROUNDDOWN(BH50,0),ROUND(BH50,0))</f>
        <v>0</v>
      </c>
      <c r="BJ50" s="54" t="str">
        <f>IF(BI50=MAX(BI$42:BI$52),ROW(),"")</f>
        <v/>
      </c>
      <c r="BK50" s="54">
        <f>IF(BH$17=TRUE,"N/A",IF(BJ50&lt;&gt;0,IF(MIN(BJ$42:BJ$52)=BJ50,BI50+(BL$40-BK$40),BI50),BI50))</f>
        <v>0</v>
      </c>
      <c r="BL50" s="56"/>
      <c r="BM50" s="11"/>
      <c r="BN50" s="54" t="str">
        <f>IF(BN$17=FALSE,(J50*(1+(((J$10)-(SUM(J$42:J$52)))/(SUM(J$42:J$52))))),"")</f>
        <v/>
      </c>
      <c r="BO50" s="54" t="e">
        <f>IF(BO$41=FALSE,ROUNDDOWN(BN50,0),ROUND(BN50,0))</f>
        <v>#VALUE!</v>
      </c>
      <c r="BP50" s="54" t="e">
        <f>IF(BO50=MAX(BO$42:BO$52),ROW(),"")</f>
        <v>#VALUE!</v>
      </c>
      <c r="BQ50" s="54" t="str">
        <f>IF(BN$17=TRUE,"N/A",IF(BP50&lt;&gt;0,IF(MIN(BP$42:BP$52)=BP50,BO50+(BR$40-BQ$40),BO50),BO50))</f>
        <v>N/A</v>
      </c>
      <c r="BR50" s="56"/>
      <c r="BT50" s="10"/>
      <c r="BU50" s="90"/>
      <c r="BV50" s="74"/>
      <c r="BW50" s="84"/>
      <c r="BX50" s="84"/>
      <c r="BY50" s="84"/>
      <c r="BZ50" s="84"/>
      <c r="CA50" s="84"/>
      <c r="CB50" s="84"/>
      <c r="CC50" s="38"/>
    </row>
    <row r="51" spans="1:81" s="11" customFormat="1" ht="3.95" customHeight="1" x14ac:dyDescent="0.2">
      <c r="A51" s="105"/>
      <c r="B51" s="31"/>
      <c r="C51" s="10"/>
      <c r="D51" s="10"/>
      <c r="E51" s="33"/>
      <c r="F51" s="15"/>
      <c r="G51" s="16"/>
      <c r="H51" s="15"/>
      <c r="I51" s="16"/>
      <c r="J51" s="15"/>
      <c r="K51" s="34"/>
      <c r="L51" s="34"/>
      <c r="M51" s="18"/>
      <c r="N51" s="40"/>
      <c r="O51" s="34"/>
      <c r="P51" s="100"/>
      <c r="Q51" s="98"/>
      <c r="R51" s="100"/>
      <c r="S51" s="99"/>
      <c r="T51" s="100"/>
      <c r="V51" s="18"/>
      <c r="W51" s="40"/>
      <c r="X51" s="40"/>
      <c r="Y51" s="96"/>
      <c r="Z51" s="97"/>
      <c r="AA51" s="96"/>
      <c r="AB51" s="95"/>
      <c r="AC51" s="96"/>
      <c r="AD51" s="134"/>
      <c r="AE51" s="18"/>
      <c r="AF51" s="37"/>
      <c r="AG51" s="105"/>
      <c r="AH51" s="31"/>
      <c r="AI51" s="167"/>
      <c r="AJ51" s="37"/>
      <c r="AK51" s="105"/>
      <c r="AL51" s="1"/>
      <c r="AM51" s="1"/>
      <c r="AN51" s="1"/>
      <c r="AO51" s="1"/>
      <c r="AP51" s="1"/>
      <c r="AQ51" s="1"/>
      <c r="AR51" s="1"/>
      <c r="AS51" s="1"/>
      <c r="AT51" s="1"/>
      <c r="AU51" s="1"/>
      <c r="AV51" s="1"/>
      <c r="AW51" s="1"/>
      <c r="AX51" s="1"/>
      <c r="AY51" s="1"/>
      <c r="AZ51" s="1"/>
      <c r="BA51" s="1"/>
      <c r="BB51" s="56"/>
      <c r="BC51" s="56"/>
      <c r="BD51" s="56"/>
      <c r="BE51" s="56"/>
      <c r="BF51" s="56"/>
      <c r="BG51" s="34"/>
      <c r="BH51" s="55"/>
      <c r="BI51" s="56"/>
      <c r="BJ51" s="56"/>
      <c r="BK51" s="56"/>
      <c r="BL51" s="56"/>
      <c r="BN51" s="55"/>
      <c r="BO51" s="56"/>
      <c r="BP51" s="56"/>
      <c r="BQ51" s="56"/>
      <c r="BR51" s="56"/>
      <c r="BS51" s="34"/>
      <c r="BT51" s="10"/>
      <c r="BU51" s="90"/>
      <c r="BV51" s="74"/>
      <c r="BW51" s="84"/>
      <c r="BX51" s="84"/>
      <c r="BY51" s="84"/>
      <c r="BZ51" s="84"/>
      <c r="CA51" s="84"/>
      <c r="CB51" s="84"/>
      <c r="CC51" s="1"/>
    </row>
    <row r="52" spans="1:81" s="11" customFormat="1" ht="12.75" customHeight="1" thickBot="1" x14ac:dyDescent="0.25">
      <c r="A52" s="104"/>
      <c r="B52" s="31"/>
      <c r="C52" s="10"/>
      <c r="D52" s="10" t="s">
        <v>15</v>
      </c>
      <c r="E52" s="33"/>
      <c r="F52" s="30"/>
      <c r="G52" s="14"/>
      <c r="H52" s="30">
        <v>1</v>
      </c>
      <c r="I52" s="16"/>
      <c r="J52" s="30"/>
      <c r="K52" s="34"/>
      <c r="L52" s="34"/>
      <c r="M52" s="29">
        <f>(F52+H52)+(J52)</f>
        <v>1</v>
      </c>
      <c r="N52" s="40"/>
      <c r="O52" s="34"/>
      <c r="P52" s="92" t="str">
        <f>IF(Y52="N/A","N/A",IF(BB$40=TRUE,Y52-F52,"N/A"))</f>
        <v>N/A</v>
      </c>
      <c r="Q52" s="98"/>
      <c r="R52" s="92">
        <f>IF(AA52="N/A","N/A",IF(BH$40=TRUE,AA52-H52,"N/A"))</f>
        <v>0</v>
      </c>
      <c r="S52" s="99"/>
      <c r="T52" s="92" t="str">
        <f>IF(AC52="N/A","N/A",IF(BN$40=TRUE,AC52-J52,"N/A"))</f>
        <v>N/A</v>
      </c>
      <c r="V52" s="29" t="e">
        <f>(P52+R52)+(T52)</f>
        <v>#VALUE!</v>
      </c>
      <c r="W52" s="40"/>
      <c r="X52" s="40"/>
      <c r="Y52" s="93" t="str">
        <f>IF(F52=0,"N/A",BE$52)</f>
        <v>N/A</v>
      </c>
      <c r="Z52" s="94"/>
      <c r="AA52" s="93">
        <f>IF(H52=0,"N/A",BK$52)</f>
        <v>1</v>
      </c>
      <c r="AB52" s="95"/>
      <c r="AC52" s="93" t="str">
        <f>IF(J52=0,"N/A",BQ$52)</f>
        <v>N/A</v>
      </c>
      <c r="AD52" s="134"/>
      <c r="AE52" s="29">
        <f>(IF((AND(Y52="N/A",AA52="N/A",AC52="N/A")),"N/A",(IF(Y52="N/A",0,Y52))+(IF(AA52="N/A",0,AA52))+(IF(AC52="N/A",0,AC52))))</f>
        <v>1</v>
      </c>
      <c r="AF52" s="37"/>
      <c r="AG52" s="105"/>
      <c r="AH52" s="31"/>
      <c r="AI52" s="167"/>
      <c r="AJ52" s="37"/>
      <c r="AK52" s="104"/>
      <c r="AL52" s="1"/>
      <c r="AM52" s="1"/>
      <c r="AN52" s="1"/>
      <c r="AO52" s="1"/>
      <c r="AP52" s="1"/>
      <c r="AQ52" s="1"/>
      <c r="AR52" s="1"/>
      <c r="AS52" s="1"/>
      <c r="AT52" s="1"/>
      <c r="AU52" s="1"/>
      <c r="AV52" s="1"/>
      <c r="AW52" s="1"/>
      <c r="AX52" s="1"/>
      <c r="AY52" s="1"/>
      <c r="AZ52" s="1"/>
      <c r="BA52" s="1"/>
      <c r="BB52" s="54">
        <f>IF(BB$17=FALSE,(F52*(1+(((F$10)-(SUM(F$42:F$52)))/(SUM(F$42:F$52))))),"")</f>
        <v>0</v>
      </c>
      <c r="BC52" s="54">
        <f>IF(BC$41=FALSE,ROUNDDOWN(BB52,0),ROUND(BB52,0))</f>
        <v>0</v>
      </c>
      <c r="BD52" s="54" t="str">
        <f>IF(BC52=MAX(BC$42:BC$52),ROW(),"")</f>
        <v/>
      </c>
      <c r="BE52" s="54">
        <f>IF(BB$17=TRUE,"N/A",IF(BD52&lt;&gt;0,IF(MIN(BD$42:BD$52)=BD52,BC52+(BF$40-BE$40),BC52),BC52))</f>
        <v>0</v>
      </c>
      <c r="BF52" s="56"/>
      <c r="BG52" s="34"/>
      <c r="BH52" s="54">
        <f>IF(BH$17=FALSE,(H52*(1+(((H$10)-(SUM(H$42:H$52)))/(SUM(H$42:H$52))))),"")</f>
        <v>1</v>
      </c>
      <c r="BI52" s="54">
        <f>IF(BI$41=FALSE,ROUNDDOWN(BH52,0),ROUND(BH52,0))</f>
        <v>1</v>
      </c>
      <c r="BJ52" s="54" t="str">
        <f>IF(BI52=MAX(BI$42:BI$52),ROW(),"")</f>
        <v/>
      </c>
      <c r="BK52" s="54">
        <f>IF(BH$17=TRUE,"N/A",IF(BJ52&lt;&gt;0,IF(MIN(BJ$42:BJ$52)=BJ52,BI52+(BL$40-BK$40),BI52),BI52))</f>
        <v>1</v>
      </c>
      <c r="BL52" s="56"/>
      <c r="BN52" s="54" t="str">
        <f>IF(BN$17=FALSE,(J52*(1+(((J$10)-(SUM(J$42:J$52)))/(SUM(J$42:J$52))))),"")</f>
        <v/>
      </c>
      <c r="BO52" s="54" t="e">
        <f>IF(BO$41=FALSE,ROUNDDOWN(BN52,0),ROUND(BN52,0))</f>
        <v>#VALUE!</v>
      </c>
      <c r="BP52" s="54" t="e">
        <f>IF(BO52=MAX(BO$42:BO$52),ROW(),"")</f>
        <v>#VALUE!</v>
      </c>
      <c r="BQ52" s="54" t="str">
        <f>IF(BN$17=TRUE,"N/A",IF(BP52&lt;&gt;0,IF(MIN(BP$42:BP$52)=BP52,BO52+(BR$40-BQ$40),BO52),BO52))</f>
        <v>N/A</v>
      </c>
      <c r="BR52" s="56"/>
      <c r="BS52" s="34"/>
      <c r="BT52" s="10"/>
      <c r="BU52" s="91"/>
      <c r="BV52" s="74"/>
      <c r="BW52" s="84"/>
      <c r="BX52" s="84"/>
      <c r="BY52" s="84"/>
      <c r="BZ52" s="84"/>
      <c r="CA52" s="84"/>
      <c r="CB52" s="84"/>
      <c r="CC52" s="1"/>
    </row>
    <row r="53" spans="1:81" s="11" customFormat="1" ht="3.95" customHeight="1" x14ac:dyDescent="0.2">
      <c r="A53" s="103"/>
      <c r="B53" s="9"/>
      <c r="F53" s="3"/>
      <c r="G53" s="3"/>
      <c r="H53" s="3"/>
      <c r="I53" s="3"/>
      <c r="J53" s="3"/>
      <c r="M53" s="3"/>
      <c r="N53" s="3"/>
      <c r="P53" s="3"/>
      <c r="Q53" s="3"/>
      <c r="R53" s="3"/>
      <c r="S53" s="3"/>
      <c r="T53" s="3"/>
      <c r="V53" s="3"/>
      <c r="W53" s="3"/>
      <c r="X53" s="3"/>
      <c r="Y53" s="3"/>
      <c r="Z53" s="3"/>
      <c r="AA53" s="3"/>
      <c r="AB53" s="3"/>
      <c r="AC53" s="3"/>
      <c r="AD53" s="3"/>
      <c r="AE53" s="3"/>
      <c r="AF53" s="12"/>
      <c r="AG53" s="65"/>
      <c r="AH53" s="9"/>
      <c r="AI53" s="167"/>
      <c r="AJ53" s="12"/>
      <c r="AK53" s="103"/>
      <c r="AL53" s="1"/>
      <c r="AM53" s="1"/>
      <c r="AN53" s="1"/>
      <c r="AO53" s="1"/>
      <c r="AP53" s="1"/>
      <c r="AQ53" s="1"/>
      <c r="AR53" s="1"/>
      <c r="AS53" s="1"/>
      <c r="AT53" s="1"/>
      <c r="AU53" s="1"/>
      <c r="AV53" s="1"/>
      <c r="AW53" s="1"/>
      <c r="AX53" s="1"/>
      <c r="AY53" s="1"/>
      <c r="AZ53" s="1"/>
      <c r="BA53" s="1"/>
      <c r="BB53" s="47"/>
      <c r="BC53" s="47"/>
      <c r="BD53" s="47"/>
      <c r="BE53" s="47"/>
      <c r="BF53" s="47"/>
      <c r="BG53" s="47"/>
      <c r="BH53" s="47"/>
      <c r="BI53" s="47"/>
      <c r="BJ53" s="47"/>
      <c r="BK53" s="47"/>
      <c r="BL53" s="47"/>
      <c r="BM53" s="47"/>
      <c r="BN53" s="47"/>
      <c r="BO53" s="47"/>
      <c r="BP53" s="47"/>
      <c r="BQ53" s="47"/>
      <c r="BR53" s="47"/>
      <c r="BT53" s="74"/>
      <c r="BU53" s="74"/>
      <c r="BV53" s="74"/>
      <c r="BW53" s="74"/>
      <c r="BX53" s="74"/>
      <c r="BY53" s="74"/>
      <c r="BZ53" s="74"/>
      <c r="CA53" s="74"/>
      <c r="CB53" s="74"/>
      <c r="CC53" s="1"/>
    </row>
    <row r="54" spans="1:81" s="11" customFormat="1" ht="12.75" x14ac:dyDescent="0.2">
      <c r="A54" s="103"/>
      <c r="B54" s="9"/>
      <c r="D54" s="11" t="s">
        <v>29</v>
      </c>
      <c r="F54" s="76" t="str">
        <f>IF(AND(F42="",F44="",F46="",F48="",F50="",F52=""),"",IF(F10="","", SUM(F42:F52) &amp; " ("&amp;ROUND(SUM(F42:F52) /F$10*100,0) &amp;"%)"))</f>
        <v>12 (100%)</v>
      </c>
      <c r="G54" s="16"/>
      <c r="H54" s="76" t="str">
        <f>IF(AND(H42="",H44="",H46="",H48="",H50="",H52=""),"",IF(H10="","", SUM(H42:H52) &amp; " ("&amp;ROUND(SUM(H42:H52) /H$10*100,0) &amp;"%)"))</f>
        <v>26 (100%)</v>
      </c>
      <c r="I54" s="16"/>
      <c r="J54" s="76" t="str">
        <f>IF(AND(J42="",J44="",J46="",J48="",J50="",J52=""),"",IF(J10="","", SUM(J42:J52) &amp; " ("&amp;ROUND(SUM(J42:J52) /J$10*100,0) &amp;"%)"))</f>
        <v/>
      </c>
      <c r="M54" s="3"/>
      <c r="N54" s="3"/>
      <c r="P54" s="3"/>
      <c r="Q54" s="3"/>
      <c r="R54" s="3"/>
      <c r="S54" s="3"/>
      <c r="T54" s="3"/>
      <c r="V54" s="3"/>
      <c r="W54" s="3"/>
      <c r="X54" s="3"/>
      <c r="Y54" s="3"/>
      <c r="Z54" s="3"/>
      <c r="AA54" s="3"/>
      <c r="AB54" s="3"/>
      <c r="AC54" s="3"/>
      <c r="AD54" s="3"/>
      <c r="AE54" s="3"/>
      <c r="AF54" s="12"/>
      <c r="AG54" s="65"/>
      <c r="AH54" s="9"/>
      <c r="AI54" s="167"/>
      <c r="AJ54" s="12"/>
      <c r="AK54" s="103"/>
      <c r="AL54" s="1"/>
      <c r="AM54" s="1"/>
      <c r="AN54" s="1"/>
      <c r="AO54" s="1"/>
      <c r="AP54" s="1"/>
      <c r="AQ54" s="1"/>
      <c r="AR54" s="1"/>
      <c r="AS54" s="1"/>
      <c r="AT54" s="1"/>
      <c r="AU54" s="1"/>
      <c r="AV54" s="1"/>
      <c r="AW54" s="1"/>
      <c r="AX54" s="1"/>
      <c r="AY54" s="1"/>
      <c r="AZ54" s="1"/>
      <c r="BA54" s="1"/>
      <c r="BB54" s="47"/>
      <c r="BC54" s="47"/>
      <c r="BD54" s="47"/>
      <c r="BE54" s="47"/>
      <c r="BF54" s="47"/>
      <c r="BG54" s="47"/>
      <c r="BH54" s="47"/>
      <c r="BI54" s="47"/>
      <c r="BJ54" s="47"/>
      <c r="BK54" s="47"/>
      <c r="BL54" s="47"/>
      <c r="BM54" s="47"/>
      <c r="BN54" s="47"/>
      <c r="BO54" s="47"/>
      <c r="BP54" s="47"/>
      <c r="BQ54" s="47"/>
      <c r="BR54" s="47"/>
      <c r="BT54" s="74"/>
      <c r="BU54" s="74"/>
      <c r="BV54" s="74"/>
      <c r="BW54" s="74"/>
      <c r="BX54" s="74"/>
      <c r="BY54" s="74"/>
      <c r="BZ54" s="74"/>
      <c r="CA54" s="74"/>
      <c r="CB54" s="74"/>
      <c r="CC54" s="1"/>
    </row>
    <row r="55" spans="1:81" s="11" customFormat="1" ht="3.95" customHeight="1" x14ac:dyDescent="0.2">
      <c r="A55" s="103"/>
      <c r="B55" s="9"/>
      <c r="F55" s="3"/>
      <c r="G55" s="3"/>
      <c r="H55" s="3"/>
      <c r="I55" s="3"/>
      <c r="J55" s="3"/>
      <c r="M55" s="3"/>
      <c r="N55" s="3"/>
      <c r="P55" s="3"/>
      <c r="Q55" s="3"/>
      <c r="R55" s="3"/>
      <c r="S55" s="3"/>
      <c r="T55" s="3"/>
      <c r="V55" s="3"/>
      <c r="W55" s="3"/>
      <c r="X55" s="3"/>
      <c r="Y55" s="3"/>
      <c r="Z55" s="3"/>
      <c r="AA55" s="3"/>
      <c r="AB55" s="3"/>
      <c r="AC55" s="3"/>
      <c r="AD55" s="3"/>
      <c r="AE55" s="3"/>
      <c r="AF55" s="12"/>
      <c r="AG55" s="65"/>
      <c r="AH55" s="9"/>
      <c r="AI55" s="167"/>
      <c r="AJ55" s="12"/>
      <c r="AK55" s="103"/>
      <c r="AL55" s="1"/>
      <c r="AM55" s="1"/>
      <c r="AN55" s="1"/>
      <c r="AO55" s="1"/>
      <c r="AP55" s="1"/>
      <c r="AQ55" s="1"/>
      <c r="AR55" s="1"/>
      <c r="AS55" s="1"/>
      <c r="AT55" s="1"/>
      <c r="AU55" s="1"/>
      <c r="AV55" s="1"/>
      <c r="AW55" s="1"/>
      <c r="AX55" s="1"/>
      <c r="AY55" s="1"/>
      <c r="AZ55" s="1"/>
      <c r="BA55" s="1"/>
      <c r="BB55" s="47"/>
      <c r="BC55" s="47"/>
      <c r="BD55" s="47"/>
      <c r="BE55" s="50"/>
      <c r="BF55" s="47"/>
      <c r="BG55" s="47"/>
      <c r="BH55" s="47"/>
      <c r="BI55" s="47"/>
      <c r="BJ55" s="47"/>
      <c r="BK55" s="47"/>
      <c r="BL55" s="47"/>
      <c r="BM55" s="47"/>
      <c r="BN55" s="47"/>
      <c r="BO55" s="47"/>
      <c r="BP55" s="47"/>
      <c r="BQ55" s="47"/>
      <c r="BR55" s="47"/>
      <c r="BT55" s="74"/>
      <c r="BU55" s="84"/>
      <c r="BV55" s="84"/>
      <c r="BW55" s="84"/>
      <c r="BX55" s="84"/>
      <c r="BY55" s="84"/>
      <c r="BZ55" s="84"/>
      <c r="CA55" s="84"/>
      <c r="CB55" s="84"/>
    </row>
    <row r="56" spans="1:81" s="11" customFormat="1" ht="12.75" x14ac:dyDescent="0.2">
      <c r="A56" s="103"/>
      <c r="B56" s="21"/>
      <c r="C56" s="22"/>
      <c r="D56" s="22"/>
      <c r="E56" s="22"/>
      <c r="F56" s="23"/>
      <c r="G56" s="23"/>
      <c r="H56" s="23"/>
      <c r="I56" s="23"/>
      <c r="J56" s="23"/>
      <c r="K56" s="22"/>
      <c r="L56" s="22"/>
      <c r="M56" s="23"/>
      <c r="N56" s="23"/>
      <c r="O56" s="22"/>
      <c r="P56" s="23"/>
      <c r="Q56" s="23"/>
      <c r="R56" s="23"/>
      <c r="S56" s="23"/>
      <c r="T56" s="23"/>
      <c r="U56" s="22"/>
      <c r="V56" s="23"/>
      <c r="W56" s="23"/>
      <c r="X56" s="23"/>
      <c r="Y56" s="23"/>
      <c r="Z56" s="23"/>
      <c r="AA56" s="23"/>
      <c r="AB56" s="23"/>
      <c r="AC56" s="23"/>
      <c r="AD56" s="23"/>
      <c r="AE56" s="23"/>
      <c r="AF56" s="24"/>
      <c r="AG56" s="65"/>
      <c r="AH56" s="21"/>
      <c r="AI56" s="73"/>
      <c r="AJ56" s="24"/>
      <c r="AK56" s="103"/>
      <c r="AL56" s="1"/>
      <c r="AM56" s="1"/>
      <c r="AN56" s="1"/>
      <c r="AO56" s="1"/>
      <c r="AP56" s="1"/>
      <c r="AQ56" s="1"/>
      <c r="AR56" s="1"/>
      <c r="AS56" s="1"/>
      <c r="AT56" s="1"/>
      <c r="AU56" s="1"/>
      <c r="AV56" s="1"/>
      <c r="AW56" s="1"/>
      <c r="AX56" s="1"/>
      <c r="AY56" s="1"/>
      <c r="AZ56" s="1"/>
      <c r="BA56" s="1"/>
      <c r="BB56" s="47"/>
      <c r="BC56" s="47"/>
      <c r="BD56" s="47"/>
      <c r="BE56" s="47"/>
      <c r="BF56" s="47"/>
      <c r="BG56" s="47"/>
      <c r="BH56" s="47"/>
      <c r="BI56" s="47"/>
      <c r="BJ56" s="47"/>
      <c r="BK56" s="47"/>
      <c r="BL56" s="47"/>
      <c r="BM56" s="47"/>
      <c r="BN56" s="47"/>
      <c r="BO56" s="47"/>
      <c r="BP56" s="47"/>
      <c r="BQ56" s="47"/>
      <c r="BR56" s="47"/>
      <c r="BT56" s="74"/>
      <c r="BU56" s="84"/>
      <c r="BV56" s="84"/>
      <c r="BW56" s="84"/>
      <c r="BX56" s="84"/>
      <c r="BY56" s="84"/>
      <c r="BZ56" s="84"/>
      <c r="CA56" s="84"/>
      <c r="CB56" s="84"/>
    </row>
    <row r="57" spans="1:81" ht="8.1" customHeight="1" x14ac:dyDescent="0.2">
      <c r="A57" s="103"/>
      <c r="B57" s="103"/>
      <c r="C57" s="103"/>
      <c r="D57" s="103"/>
      <c r="E57" s="103"/>
      <c r="F57" s="107"/>
      <c r="G57" s="107"/>
      <c r="H57" s="107"/>
      <c r="I57" s="107"/>
      <c r="J57" s="107"/>
      <c r="K57" s="103"/>
      <c r="L57" s="103"/>
      <c r="M57" s="107"/>
      <c r="N57" s="107"/>
      <c r="O57" s="103"/>
      <c r="P57" s="107"/>
      <c r="Q57" s="107"/>
      <c r="R57" s="107"/>
      <c r="S57" s="106"/>
      <c r="T57" s="107"/>
      <c r="U57" s="103"/>
      <c r="V57" s="107"/>
      <c r="W57" s="107"/>
      <c r="X57" s="107"/>
      <c r="Y57" s="107"/>
      <c r="Z57" s="107"/>
      <c r="AA57" s="107"/>
      <c r="AB57" s="106"/>
      <c r="AC57" s="107"/>
      <c r="AD57" s="106"/>
      <c r="AE57" s="107"/>
      <c r="AF57" s="103"/>
      <c r="AG57" s="103"/>
      <c r="AH57" s="103"/>
      <c r="AI57" s="103"/>
      <c r="AJ57" s="103"/>
      <c r="AK57" s="103"/>
    </row>
  </sheetData>
  <sheetProtection password="D2C9" sheet="1" objects="1" scenarios="1" selectLockedCells="1"/>
  <mergeCells count="25">
    <mergeCell ref="BB2:BF9"/>
    <mergeCell ref="BH2:BL9"/>
    <mergeCell ref="BN2:BR9"/>
    <mergeCell ref="C4:D6"/>
    <mergeCell ref="F4:J4"/>
    <mergeCell ref="Y4:AE4"/>
    <mergeCell ref="F6:H6"/>
    <mergeCell ref="Y6:AA6"/>
    <mergeCell ref="AI6:AI17"/>
    <mergeCell ref="Y14:AE16"/>
    <mergeCell ref="F18:J18"/>
    <mergeCell ref="P18:W18"/>
    <mergeCell ref="F20:H20"/>
    <mergeCell ref="P20:R20"/>
    <mergeCell ref="Y20:AA20"/>
    <mergeCell ref="Y18:AC18"/>
    <mergeCell ref="AI41:AI55"/>
    <mergeCell ref="AI21:AI31"/>
    <mergeCell ref="F32:H32"/>
    <mergeCell ref="P32:R32"/>
    <mergeCell ref="Y32:AA32"/>
    <mergeCell ref="AI33:AI39"/>
    <mergeCell ref="F40:H40"/>
    <mergeCell ref="P40:R40"/>
    <mergeCell ref="Y40:AA40"/>
  </mergeCells>
  <conditionalFormatting sqref="F30">
    <cfRule type="expression" dxfId="246" priority="157">
      <formula>AND(OR(((SUM(F22:F28)/F$10*100)&lt;80),(SUM(F22:F28)/F$10*100)&gt;100)=TRUE,F$30&lt;&gt;"")</formula>
    </cfRule>
  </conditionalFormatting>
  <conditionalFormatting sqref="F38">
    <cfRule type="expression" dxfId="245" priority="160">
      <formula>AND(OR((((F36+F34)/F$10*100)&lt;80),((F36+F34)/F$10*100)&gt;100)=TRUE,F$38&lt;&gt;"")</formula>
    </cfRule>
  </conditionalFormatting>
  <conditionalFormatting sqref="H30">
    <cfRule type="expression" dxfId="244" priority="158">
      <formula>AND(OR(((SUM(H22:H28)/H$10*100)&lt;80),(SUM(H22:H28)/H$10*100)&gt;100)=TRUE,H$30&lt;&gt;"")</formula>
    </cfRule>
  </conditionalFormatting>
  <conditionalFormatting sqref="J30">
    <cfRule type="expression" dxfId="243" priority="159">
      <formula>AND(OR(((SUM(J22:J28)/J$10*100)&lt;80),(SUM(J22:J28)/J$10*100)&gt;100)=TRUE,J$30&lt;&gt;"")</formula>
    </cfRule>
  </conditionalFormatting>
  <conditionalFormatting sqref="H38">
    <cfRule type="expression" dxfId="242" priority="161">
      <formula>AND(OR((((H36+H34)/H$10*100)&lt;80),((H36+H34)/H$10*100)&gt;100)=TRUE,H$38&lt;&gt;"")</formula>
    </cfRule>
  </conditionalFormatting>
  <conditionalFormatting sqref="J38">
    <cfRule type="expression" dxfId="241" priority="163">
      <formula>AND(OR((((J36+J34)/J$10*100)&lt;80),((J36+J34)/J$10*100)&gt;100)=TRUE,J$38&lt;&gt;"")</formula>
    </cfRule>
  </conditionalFormatting>
  <conditionalFormatting sqref="Y22 Y24 Y26 Y28">
    <cfRule type="expression" dxfId="240" priority="85">
      <formula>$BW$21=TRUE</formula>
    </cfRule>
  </conditionalFormatting>
  <conditionalFormatting sqref="AA22 AA24 AA26 AA28">
    <cfRule type="expression" dxfId="239" priority="92">
      <formula>$BY$21=TRUE</formula>
    </cfRule>
  </conditionalFormatting>
  <conditionalFormatting sqref="AC28 AC26 AC24 AC22">
    <cfRule type="expression" dxfId="238" priority="98">
      <formula>$CA$21=TRUE</formula>
    </cfRule>
  </conditionalFormatting>
  <conditionalFormatting sqref="Y34 Y36">
    <cfRule type="expression" dxfId="237" priority="104">
      <formula>$BW$34=TRUE</formula>
    </cfRule>
  </conditionalFormatting>
  <conditionalFormatting sqref="AA34 AA36">
    <cfRule type="expression" dxfId="236" priority="105">
      <formula>$BY$34=TRUE</formula>
    </cfRule>
  </conditionalFormatting>
  <conditionalFormatting sqref="AC34 AC36">
    <cfRule type="expression" dxfId="235" priority="106">
      <formula>$CA$34=TRUE</formula>
    </cfRule>
  </conditionalFormatting>
  <conditionalFormatting sqref="Y42 Y44 Y46 Y48 Y50 Y52">
    <cfRule type="expression" dxfId="234" priority="152">
      <formula>$BW$41=TRUE</formula>
    </cfRule>
  </conditionalFormatting>
  <conditionalFormatting sqref="Y42">
    <cfRule type="expression" dxfId="233" priority="139">
      <formula>$BW$42=TRUE</formula>
    </cfRule>
  </conditionalFormatting>
  <conditionalFormatting sqref="Y44">
    <cfRule type="expression" dxfId="232" priority="146">
      <formula>$BW$44=TRUE</formula>
    </cfRule>
  </conditionalFormatting>
  <conditionalFormatting sqref="Y46">
    <cfRule type="expression" dxfId="231" priority="148">
      <formula>$BW$46=TRUE</formula>
    </cfRule>
  </conditionalFormatting>
  <conditionalFormatting sqref="Y48">
    <cfRule type="expression" dxfId="230" priority="149">
      <formula>$BW$48=TRUE</formula>
    </cfRule>
  </conditionalFormatting>
  <conditionalFormatting sqref="Y50">
    <cfRule type="expression" dxfId="229" priority="150">
      <formula>$BW$50=TRUE</formula>
    </cfRule>
  </conditionalFormatting>
  <conditionalFormatting sqref="Y52">
    <cfRule type="expression" dxfId="228" priority="151">
      <formula>$BW$52=TRUE</formula>
    </cfRule>
  </conditionalFormatting>
  <conditionalFormatting sqref="AA42 AA44 AA46 AA48 AA50 AA52">
    <cfRule type="expression" dxfId="227" priority="20">
      <formula>$BY$41=TRUE</formula>
    </cfRule>
  </conditionalFormatting>
  <conditionalFormatting sqref="AC42 AC44 AC46 AC48 AC50 AC52">
    <cfRule type="expression" dxfId="226" priority="13">
      <formula>$CA$41=TRUE</formula>
    </cfRule>
  </conditionalFormatting>
  <conditionalFormatting sqref="AA42">
    <cfRule type="expression" dxfId="225" priority="19">
      <formula>$BY$42=TRUE</formula>
    </cfRule>
  </conditionalFormatting>
  <conditionalFormatting sqref="AA44">
    <cfRule type="expression" dxfId="224" priority="18">
      <formula>$BY$44=TRUE</formula>
    </cfRule>
  </conditionalFormatting>
  <conditionalFormatting sqref="AA46">
    <cfRule type="expression" dxfId="223" priority="17">
      <formula>$BY$46=TRUE</formula>
    </cfRule>
  </conditionalFormatting>
  <conditionalFormatting sqref="AA48">
    <cfRule type="expression" dxfId="222" priority="16">
      <formula>$BY$48=TRUE</formula>
    </cfRule>
  </conditionalFormatting>
  <conditionalFormatting sqref="AA50">
    <cfRule type="expression" dxfId="221" priority="15">
      <formula>$BY$50=TRUE</formula>
    </cfRule>
  </conditionalFormatting>
  <conditionalFormatting sqref="AA52">
    <cfRule type="expression" dxfId="220" priority="14">
      <formula>$BY$52=TRUE</formula>
    </cfRule>
  </conditionalFormatting>
  <conditionalFormatting sqref="AC42">
    <cfRule type="expression" dxfId="219" priority="12">
      <formula>$CA$42=TRUE</formula>
    </cfRule>
  </conditionalFormatting>
  <conditionalFormatting sqref="AC44">
    <cfRule type="expression" dxfId="218" priority="11">
      <formula>$CA$44=TRUE</formula>
    </cfRule>
  </conditionalFormatting>
  <conditionalFormatting sqref="AC46">
    <cfRule type="expression" dxfId="217" priority="10">
      <formula>$CA$46=TRUE</formula>
    </cfRule>
  </conditionalFormatting>
  <conditionalFormatting sqref="AC48">
    <cfRule type="expression" dxfId="216" priority="9">
      <formula>$CA$48=TRUE</formula>
    </cfRule>
  </conditionalFormatting>
  <conditionalFormatting sqref="AC50">
    <cfRule type="expression" dxfId="215" priority="8">
      <formula>$CA$50=TRUE</formula>
    </cfRule>
  </conditionalFormatting>
  <conditionalFormatting sqref="AC52">
    <cfRule type="expression" dxfId="214" priority="7">
      <formula>$CA$52=TRUE</formula>
    </cfRule>
  </conditionalFormatting>
  <conditionalFormatting sqref="F54">
    <cfRule type="expression" dxfId="213" priority="3">
      <formula>$BW$41=TRUE</formula>
    </cfRule>
  </conditionalFormatting>
  <conditionalFormatting sqref="H54">
    <cfRule type="expression" dxfId="212" priority="2">
      <formula>$BY$41=TRUE</formula>
    </cfRule>
  </conditionalFormatting>
  <conditionalFormatting sqref="J54">
    <cfRule type="expression" dxfId="211" priority="1">
      <formula>$CA$41=TRUE</formula>
    </cfRule>
  </conditionalFormatting>
  <dataValidations count="3">
    <dataValidation type="whole" allowBlank="1" showInputMessage="1" showErrorMessage="1" error="Please enter a whole number between 0 and 9999." sqref="H11 J11 J13 J15 H15 J31 F29 J23 H31 H29 J29 H13 F13 F15 F11">
      <formula1>0</formula1>
      <formula2>9999</formula2>
    </dataValidation>
    <dataValidation allowBlank="1" showInputMessage="1" showErrorMessage="1" error="Please enter a whole number between 0 and 9999." sqref="F10 H10 J10"/>
    <dataValidation type="whole" allowBlank="1" showInputMessage="1" showErrorMessage="1" error="Please enter a whole number between 0 and 9999." sqref="F8 H8 J8 J12 H12 F12 F14 F16 H14 H16 J14 J16 F22 F24 F26 F28 H22 H24 H26 H28 J22 J24 J26 J28 F34 F36 H34 H36 J34 J36 F42 F44 F46 F48 F50 F52 H52 H50 H48 H46 H44 H42 J42 J44 J46 J48 J50 J52">
      <formula1>0</formula1>
      <formula2>99999</formula2>
    </dataValidation>
  </dataValidations>
  <pageMargins left="0.7" right="0.7" top="0.75" bottom="0.75" header="0.3" footer="0.3"/>
  <pageSetup scale="75" orientation="landscape" r:id="rId1"/>
  <ignoredErrors>
    <ignoredError sqref="P9:P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FC57"/>
  <sheetViews>
    <sheetView showRowColHeaders="0" zoomScale="85" zoomScaleNormal="85" zoomScaleSheetLayoutView="100" workbookViewId="0">
      <selection activeCell="J8" sqref="J8"/>
    </sheetView>
  </sheetViews>
  <sheetFormatPr defaultColWidth="0" defaultRowHeight="0" customHeight="1" zeroHeight="1" x14ac:dyDescent="0.25"/>
  <cols>
    <col min="1" max="1" width="9.140625" style="1"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0.85546875" style="2" customWidth="1"/>
    <col min="12" max="12" width="9.7109375" style="2" customWidth="1"/>
    <col min="13" max="13" width="1.7109375" style="1" customWidth="1"/>
    <col min="14" max="14" width="0.85546875" style="1" hidden="1" customWidth="1"/>
    <col min="15" max="15" width="7.7109375" style="2" hidden="1" customWidth="1"/>
    <col min="16" max="16" width="0.85546875" style="2" hidden="1" customWidth="1"/>
    <col min="17" max="17" width="0.85546875" style="1" hidden="1" customWidth="1"/>
    <col min="18" max="18" width="9.7109375" style="2" customWidth="1"/>
    <col min="19" max="19" width="0.85546875" style="2" customWidth="1"/>
    <col min="20" max="20" width="9.7109375" style="2" customWidth="1"/>
    <col min="21" max="21" width="0.85546875" style="3" customWidth="1"/>
    <col min="22" max="22" width="9.7109375" style="3" customWidth="1"/>
    <col min="23" max="23" width="0.85546875" style="3" customWidth="1"/>
    <col min="24" max="24" width="9.7109375" style="2" customWidth="1"/>
    <col min="25" max="25" width="0.85546875" style="1" hidden="1" customWidth="1"/>
    <col min="26" max="26" width="7.7109375" style="2" hidden="1" customWidth="1"/>
    <col min="27" max="27" width="0.85546875" style="2" hidden="1" customWidth="1"/>
    <col min="28" max="28" width="1.7109375" style="2" customWidth="1"/>
    <col min="29" max="29" width="9.7109375" style="2" customWidth="1"/>
    <col min="30" max="30" width="0.85546875" style="2" customWidth="1"/>
    <col min="31" max="31" width="9.7109375" style="2" customWidth="1"/>
    <col min="32" max="32" width="0.85546875" style="3" customWidth="1"/>
    <col min="33" max="33" width="9.7109375" style="3" customWidth="1"/>
    <col min="34" max="34" width="0.85546875" style="3" customWidth="1"/>
    <col min="35" max="35" width="9.7109375" style="2" customWidth="1"/>
    <col min="36" max="36" width="1.7109375" style="3" customWidth="1"/>
    <col min="37" max="37" width="9.7109375" style="2" customWidth="1"/>
    <col min="38" max="38" width="0.85546875" style="1" customWidth="1"/>
    <col min="39" max="39" width="1.7109375" style="103" customWidth="1"/>
    <col min="40" max="40" width="0.85546875" style="1" customWidth="1"/>
    <col min="41" max="41" width="80.7109375" style="1" customWidth="1"/>
    <col min="42" max="42" width="0.85546875" style="1" customWidth="1"/>
    <col min="43" max="43" width="1" style="103" customWidth="1"/>
    <col min="44" max="59" width="1" style="1" hidden="1"/>
    <col min="60" max="76" width="1" style="47" hidden="1"/>
    <col min="77" max="77" width="1" style="140" hidden="1"/>
    <col min="78" max="82" width="1" style="47" hidden="1"/>
    <col min="83" max="83" width="1" style="11" hidden="1"/>
    <col min="84" max="90" width="1" style="74" hidden="1"/>
    <col min="91" max="92" width="1" style="140" hidden="1"/>
    <col min="93" max="94" width="1" style="74" hidden="1"/>
    <col min="95" max="96" width="1" style="1" hidden="1"/>
    <col min="97" max="16383" width="1" style="11" hidden="1"/>
    <col min="16384" max="16384" width="2.5703125" style="11" hidden="1"/>
  </cols>
  <sheetData>
    <row r="1" spans="1:96" ht="3.95" customHeight="1" x14ac:dyDescent="0.25">
      <c r="A1" s="65"/>
      <c r="B1" s="65"/>
      <c r="C1" s="65"/>
      <c r="D1" s="65"/>
      <c r="E1" s="65"/>
      <c r="F1" s="106"/>
      <c r="G1" s="106"/>
      <c r="H1" s="106"/>
      <c r="I1" s="106"/>
      <c r="J1" s="106"/>
      <c r="K1" s="106"/>
      <c r="L1" s="106"/>
      <c r="M1" s="65"/>
      <c r="N1" s="65"/>
      <c r="O1" s="106"/>
      <c r="P1" s="106"/>
      <c r="Q1" s="65"/>
      <c r="R1" s="106"/>
      <c r="S1" s="106"/>
      <c r="T1" s="106"/>
      <c r="U1" s="106"/>
      <c r="V1" s="106"/>
      <c r="W1" s="106"/>
      <c r="X1" s="106"/>
      <c r="Y1" s="103"/>
      <c r="Z1" s="107"/>
      <c r="AA1" s="107"/>
      <c r="AB1" s="107"/>
      <c r="AC1" s="107"/>
      <c r="AD1" s="107"/>
      <c r="AE1" s="107"/>
      <c r="AF1" s="106"/>
      <c r="AG1" s="106"/>
      <c r="AH1" s="106"/>
      <c r="AI1" s="107"/>
      <c r="AJ1" s="106"/>
      <c r="AK1" s="107"/>
      <c r="AL1" s="103"/>
      <c r="AN1" s="103"/>
      <c r="AO1" s="103"/>
      <c r="AP1" s="103"/>
      <c r="BQ1" s="48"/>
      <c r="BR1" s="48"/>
      <c r="BS1" s="48"/>
      <c r="BT1" s="48"/>
      <c r="BZ1" s="48"/>
    </row>
    <row r="2" spans="1:96" ht="43.5" customHeight="1" x14ac:dyDescent="0.25">
      <c r="A2" s="65"/>
      <c r="B2" s="65"/>
      <c r="C2" s="65"/>
      <c r="D2" s="108"/>
      <c r="E2" s="108"/>
      <c r="F2" s="109"/>
      <c r="G2" s="109"/>
      <c r="H2" s="109"/>
      <c r="I2" s="109"/>
      <c r="J2" s="109"/>
      <c r="K2" s="109"/>
      <c r="L2" s="109"/>
      <c r="M2" s="108"/>
      <c r="N2" s="108"/>
      <c r="O2" s="109"/>
      <c r="P2" s="109"/>
      <c r="Q2" s="108"/>
      <c r="R2" s="109"/>
      <c r="S2" s="109"/>
      <c r="T2" s="109"/>
      <c r="U2" s="106"/>
      <c r="V2" s="106"/>
      <c r="W2" s="106"/>
      <c r="X2" s="106"/>
      <c r="Y2" s="103"/>
      <c r="Z2" s="107"/>
      <c r="AA2" s="107"/>
      <c r="AB2" s="107"/>
      <c r="AC2" s="107"/>
      <c r="AD2" s="107"/>
      <c r="AE2" s="107"/>
      <c r="AF2" s="106"/>
      <c r="AG2" s="106"/>
      <c r="AH2" s="106"/>
      <c r="AI2" s="107"/>
      <c r="AJ2" s="106"/>
      <c r="AK2" s="107"/>
      <c r="AL2" s="103"/>
      <c r="AN2" s="103"/>
      <c r="AO2" s="110"/>
      <c r="AP2" s="103"/>
      <c r="BH2" s="173" t="s">
        <v>3</v>
      </c>
      <c r="BI2" s="174"/>
      <c r="BJ2" s="174"/>
      <c r="BK2" s="174"/>
      <c r="BL2" s="175"/>
      <c r="BM2" s="48"/>
      <c r="BN2" s="173" t="s">
        <v>4</v>
      </c>
      <c r="BO2" s="174"/>
      <c r="BP2" s="174"/>
      <c r="BQ2" s="174"/>
      <c r="BR2" s="175"/>
      <c r="BS2" s="49"/>
      <c r="BT2" s="182" t="s">
        <v>65</v>
      </c>
      <c r="BU2" s="183"/>
      <c r="BV2" s="183"/>
      <c r="BW2" s="183"/>
      <c r="BX2" s="184"/>
      <c r="BZ2" s="182" t="s">
        <v>1</v>
      </c>
      <c r="CA2" s="183"/>
      <c r="CB2" s="183"/>
      <c r="CC2" s="183"/>
      <c r="CD2" s="184"/>
      <c r="CE2" s="135"/>
    </row>
    <row r="3" spans="1:96" ht="3.95" customHeight="1" x14ac:dyDescent="0.25">
      <c r="A3" s="103"/>
      <c r="B3" s="4"/>
      <c r="C3" s="5"/>
      <c r="D3" s="5"/>
      <c r="E3" s="5"/>
      <c r="F3" s="6"/>
      <c r="G3" s="6"/>
      <c r="H3" s="6"/>
      <c r="I3" s="6"/>
      <c r="J3" s="6"/>
      <c r="K3" s="6"/>
      <c r="L3" s="6"/>
      <c r="M3" s="7"/>
      <c r="N3" s="7"/>
      <c r="O3" s="6"/>
      <c r="P3" s="6"/>
      <c r="Q3" s="7"/>
      <c r="R3" s="6"/>
      <c r="S3" s="6"/>
      <c r="T3" s="6"/>
      <c r="U3" s="6"/>
      <c r="V3" s="6"/>
      <c r="W3" s="6"/>
      <c r="X3" s="6"/>
      <c r="Y3" s="7"/>
      <c r="Z3" s="6"/>
      <c r="AA3" s="6"/>
      <c r="AB3" s="6"/>
      <c r="AC3" s="6"/>
      <c r="AD3" s="6"/>
      <c r="AE3" s="6"/>
      <c r="AF3" s="6"/>
      <c r="AG3" s="6"/>
      <c r="AH3" s="6"/>
      <c r="AI3" s="6"/>
      <c r="AJ3" s="6"/>
      <c r="AK3" s="6"/>
      <c r="AL3" s="8"/>
      <c r="AM3" s="65"/>
      <c r="AN3" s="4"/>
      <c r="AO3" s="7"/>
      <c r="AP3" s="8"/>
      <c r="BH3" s="176"/>
      <c r="BI3" s="177"/>
      <c r="BJ3" s="177"/>
      <c r="BK3" s="177"/>
      <c r="BL3" s="178"/>
      <c r="BN3" s="176"/>
      <c r="BO3" s="177"/>
      <c r="BP3" s="177"/>
      <c r="BQ3" s="177"/>
      <c r="BR3" s="178"/>
      <c r="BS3" s="48"/>
      <c r="BT3" s="185"/>
      <c r="BU3" s="186"/>
      <c r="BV3" s="186"/>
      <c r="BW3" s="186"/>
      <c r="BX3" s="187"/>
      <c r="BZ3" s="185"/>
      <c r="CA3" s="186"/>
      <c r="CB3" s="186"/>
      <c r="CC3" s="186"/>
      <c r="CD3" s="187"/>
      <c r="CE3" s="135"/>
    </row>
    <row r="4" spans="1:96" ht="12.75" customHeight="1" x14ac:dyDescent="0.25">
      <c r="A4" s="103"/>
      <c r="B4" s="9"/>
      <c r="C4" s="191" t="s">
        <v>45</v>
      </c>
      <c r="D4" s="191"/>
      <c r="E4" s="10"/>
      <c r="F4" s="192" t="s">
        <v>27</v>
      </c>
      <c r="G4" s="192"/>
      <c r="H4" s="192"/>
      <c r="I4" s="192"/>
      <c r="J4" s="192"/>
      <c r="K4" s="192"/>
      <c r="L4" s="192"/>
      <c r="M4" s="19"/>
      <c r="N4" s="45"/>
      <c r="O4" s="45"/>
      <c r="P4" s="45"/>
      <c r="Q4" s="11"/>
      <c r="R4" s="145"/>
      <c r="S4" s="122"/>
      <c r="T4" s="122"/>
      <c r="U4" s="122"/>
      <c r="V4" s="122"/>
      <c r="W4" s="122"/>
      <c r="X4" s="122"/>
      <c r="Y4" s="122"/>
      <c r="Z4" s="122"/>
      <c r="AA4" s="122"/>
      <c r="AB4" s="11"/>
      <c r="AC4" s="193"/>
      <c r="AD4" s="193"/>
      <c r="AE4" s="193"/>
      <c r="AF4" s="193"/>
      <c r="AG4" s="193"/>
      <c r="AH4" s="193"/>
      <c r="AI4" s="193"/>
      <c r="AJ4" s="193"/>
      <c r="AK4" s="193"/>
      <c r="AL4" s="12"/>
      <c r="AM4" s="65"/>
      <c r="AN4" s="9"/>
      <c r="AO4" s="69" t="str">
        <f>IF(AO6&lt;&gt;"", "Household Errors","")</f>
        <v/>
      </c>
      <c r="AP4" s="12"/>
      <c r="BH4" s="176"/>
      <c r="BI4" s="177"/>
      <c r="BJ4" s="177"/>
      <c r="BK4" s="177"/>
      <c r="BL4" s="178"/>
      <c r="BN4" s="176"/>
      <c r="BO4" s="177"/>
      <c r="BP4" s="177"/>
      <c r="BQ4" s="177"/>
      <c r="BR4" s="178"/>
      <c r="BS4" s="48"/>
      <c r="BT4" s="185"/>
      <c r="BU4" s="186"/>
      <c r="BV4" s="186"/>
      <c r="BW4" s="186"/>
      <c r="BX4" s="187"/>
      <c r="BZ4" s="185"/>
      <c r="CA4" s="186"/>
      <c r="CB4" s="186"/>
      <c r="CC4" s="186"/>
      <c r="CD4" s="187"/>
      <c r="CE4" s="135"/>
      <c r="CG4" s="74" t="s">
        <v>53</v>
      </c>
      <c r="CI4" s="74" t="s">
        <v>54</v>
      </c>
    </row>
    <row r="5" spans="1:96" ht="3.95" customHeight="1" x14ac:dyDescent="0.25">
      <c r="A5" s="103"/>
      <c r="B5" s="9"/>
      <c r="C5" s="191"/>
      <c r="D5" s="191"/>
      <c r="E5" s="10"/>
      <c r="F5" s="134"/>
      <c r="G5" s="134"/>
      <c r="H5" s="134"/>
      <c r="I5" s="134"/>
      <c r="J5" s="134"/>
      <c r="K5" s="134"/>
      <c r="L5" s="134"/>
      <c r="M5" s="11"/>
      <c r="N5" s="11"/>
      <c r="O5" s="134"/>
      <c r="P5" s="134"/>
      <c r="Q5" s="11"/>
      <c r="R5" s="134"/>
      <c r="S5" s="134"/>
      <c r="T5" s="134"/>
      <c r="U5" s="134"/>
      <c r="V5" s="134"/>
      <c r="W5" s="134"/>
      <c r="X5" s="134"/>
      <c r="Y5" s="11"/>
      <c r="Z5" s="134"/>
      <c r="AA5" s="134"/>
      <c r="AB5" s="134"/>
      <c r="AC5" s="134"/>
      <c r="AD5" s="134"/>
      <c r="AE5" s="134"/>
      <c r="AF5" s="134"/>
      <c r="AG5" s="134"/>
      <c r="AH5" s="134"/>
      <c r="AI5" s="134"/>
      <c r="AJ5" s="134"/>
      <c r="AK5" s="134"/>
      <c r="AL5" s="12"/>
      <c r="AM5" s="65"/>
      <c r="AN5" s="9"/>
      <c r="AO5" s="70"/>
      <c r="AP5" s="12"/>
      <c r="BH5" s="176"/>
      <c r="BI5" s="177"/>
      <c r="BJ5" s="177"/>
      <c r="BK5" s="177"/>
      <c r="BL5" s="178"/>
      <c r="BN5" s="176"/>
      <c r="BO5" s="177"/>
      <c r="BP5" s="177"/>
      <c r="BQ5" s="177"/>
      <c r="BR5" s="178"/>
      <c r="BS5" s="48"/>
      <c r="BT5" s="185"/>
      <c r="BU5" s="186"/>
      <c r="BV5" s="186"/>
      <c r="BW5" s="186"/>
      <c r="BX5" s="187"/>
      <c r="BZ5" s="185"/>
      <c r="CA5" s="186"/>
      <c r="CB5" s="186"/>
      <c r="CC5" s="186"/>
      <c r="CD5" s="187"/>
      <c r="CE5" s="135"/>
    </row>
    <row r="6" spans="1:96" ht="12.75" customHeight="1" x14ac:dyDescent="0.25">
      <c r="A6" s="103"/>
      <c r="B6" s="9"/>
      <c r="C6" s="191"/>
      <c r="D6" s="191"/>
      <c r="E6" s="10"/>
      <c r="F6" s="192" t="s">
        <v>0</v>
      </c>
      <c r="G6" s="192"/>
      <c r="H6" s="192"/>
      <c r="I6" s="192"/>
      <c r="J6" s="192"/>
      <c r="K6" s="46"/>
      <c r="L6" s="136" t="s">
        <v>1</v>
      </c>
      <c r="M6" s="19"/>
      <c r="N6" s="26"/>
      <c r="O6" s="27" t="s">
        <v>2</v>
      </c>
      <c r="P6" s="27"/>
      <c r="Q6" s="11"/>
      <c r="R6" s="136" t="s">
        <v>2</v>
      </c>
      <c r="S6" s="19"/>
      <c r="T6" s="19"/>
      <c r="U6" s="137"/>
      <c r="V6" s="137"/>
      <c r="W6" s="137"/>
      <c r="X6" s="121"/>
      <c r="Y6" s="58"/>
      <c r="Z6" s="137"/>
      <c r="AA6" s="137"/>
      <c r="AB6" s="11"/>
      <c r="AC6" s="193"/>
      <c r="AD6" s="193"/>
      <c r="AE6" s="193"/>
      <c r="AF6" s="137"/>
      <c r="AG6" s="137"/>
      <c r="AH6" s="137"/>
      <c r="AI6" s="137"/>
      <c r="AJ6" s="137"/>
      <c r="AK6" s="137"/>
      <c r="AL6" s="12"/>
      <c r="AM6" s="65"/>
      <c r="AN6" s="9"/>
      <c r="AO6" s="167" t="str">
        <f>IF(CG$15="","",CG$15&amp;CHAR(10))&amp;IF(CG$16="","",CG$16&amp;CHAR(10))</f>
        <v/>
      </c>
      <c r="AP6" s="12"/>
      <c r="BH6" s="176"/>
      <c r="BI6" s="177"/>
      <c r="BJ6" s="177"/>
      <c r="BK6" s="177"/>
      <c r="BL6" s="178"/>
      <c r="BN6" s="176"/>
      <c r="BO6" s="177"/>
      <c r="BP6" s="177"/>
      <c r="BQ6" s="177"/>
      <c r="BR6" s="178"/>
      <c r="BS6" s="48"/>
      <c r="BT6" s="185"/>
      <c r="BU6" s="186"/>
      <c r="BV6" s="186"/>
      <c r="BW6" s="186"/>
      <c r="BX6" s="187"/>
      <c r="BZ6" s="185"/>
      <c r="CA6" s="186"/>
      <c r="CB6" s="186"/>
      <c r="CC6" s="186"/>
      <c r="CD6" s="187"/>
      <c r="CE6" s="135"/>
      <c r="CI6" s="74" t="s">
        <v>67</v>
      </c>
    </row>
    <row r="7" spans="1:96" ht="12.75" customHeight="1" thickBot="1" x14ac:dyDescent="0.3">
      <c r="A7" s="103"/>
      <c r="B7" s="9"/>
      <c r="C7" s="10"/>
      <c r="D7" s="10"/>
      <c r="E7" s="10"/>
      <c r="F7" s="121" t="s">
        <v>3</v>
      </c>
      <c r="G7" s="121"/>
      <c r="H7" s="13" t="s">
        <v>4</v>
      </c>
      <c r="I7" s="121"/>
      <c r="J7" s="121" t="s">
        <v>65</v>
      </c>
      <c r="K7" s="121"/>
      <c r="L7" s="134"/>
      <c r="M7" s="11"/>
      <c r="N7" s="11"/>
      <c r="O7" s="134"/>
      <c r="P7" s="134"/>
      <c r="Q7" s="11"/>
      <c r="R7" s="121"/>
      <c r="S7" s="121"/>
      <c r="T7" s="121"/>
      <c r="U7" s="134"/>
      <c r="V7" s="134"/>
      <c r="W7" s="134"/>
      <c r="X7" s="134"/>
      <c r="Y7" s="11"/>
      <c r="Z7" s="134"/>
      <c r="AA7" s="134"/>
      <c r="AB7" s="134"/>
      <c r="AC7" s="121"/>
      <c r="AD7" s="121"/>
      <c r="AE7" s="121"/>
      <c r="AF7" s="134"/>
      <c r="AG7" s="134"/>
      <c r="AH7" s="134"/>
      <c r="AI7" s="134"/>
      <c r="AJ7" s="134"/>
      <c r="AK7" s="134"/>
      <c r="AL7" s="12"/>
      <c r="AM7" s="65"/>
      <c r="AN7" s="9"/>
      <c r="AO7" s="167"/>
      <c r="AP7" s="12"/>
      <c r="BH7" s="176"/>
      <c r="BI7" s="177"/>
      <c r="BJ7" s="177"/>
      <c r="BK7" s="177"/>
      <c r="BL7" s="178"/>
      <c r="BN7" s="176"/>
      <c r="BO7" s="177"/>
      <c r="BP7" s="177"/>
      <c r="BQ7" s="177"/>
      <c r="BR7" s="178"/>
      <c r="BS7" s="48"/>
      <c r="BT7" s="185"/>
      <c r="BU7" s="186"/>
      <c r="BV7" s="186"/>
      <c r="BW7" s="186"/>
      <c r="BX7" s="187"/>
      <c r="BZ7" s="185"/>
      <c r="CA7" s="186"/>
      <c r="CB7" s="186"/>
      <c r="CC7" s="186"/>
      <c r="CD7" s="187"/>
      <c r="CE7" s="135"/>
      <c r="CI7" s="74" t="s">
        <v>55</v>
      </c>
      <c r="CK7" s="74" t="s">
        <v>56</v>
      </c>
      <c r="CM7" s="140" t="s">
        <v>57</v>
      </c>
      <c r="CO7" s="74" t="s">
        <v>74</v>
      </c>
    </row>
    <row r="8" spans="1:96" ht="12.75" customHeight="1" thickBot="1" x14ac:dyDescent="0.3">
      <c r="A8" s="103"/>
      <c r="B8" s="9"/>
      <c r="C8" s="10" t="s">
        <v>11</v>
      </c>
      <c r="D8" s="10"/>
      <c r="E8" s="10"/>
      <c r="F8" s="77">
        <v>47</v>
      </c>
      <c r="G8" s="14"/>
      <c r="H8" s="77">
        <v>41</v>
      </c>
      <c r="I8" s="16"/>
      <c r="J8" s="77"/>
      <c r="K8" s="16"/>
      <c r="L8" s="77"/>
      <c r="M8" s="11"/>
      <c r="N8" s="11"/>
      <c r="O8" s="29">
        <f>(F8+H8)+(L8)</f>
        <v>88</v>
      </c>
      <c r="P8" s="25"/>
      <c r="Q8" s="11"/>
      <c r="R8" s="138">
        <f>IF(AND(F8=0,H8=0,J8=0,L8=0),"N/A",F8+H8+J8+L8)</f>
        <v>88</v>
      </c>
      <c r="S8" s="16"/>
      <c r="T8" s="17"/>
      <c r="U8" s="134"/>
      <c r="V8" s="134"/>
      <c r="W8" s="134"/>
      <c r="X8" s="17"/>
      <c r="Y8" s="11"/>
      <c r="Z8" s="25"/>
      <c r="AA8" s="25"/>
      <c r="AB8" s="25"/>
      <c r="AC8" s="17"/>
      <c r="AD8" s="16"/>
      <c r="AE8" s="17"/>
      <c r="AF8" s="134"/>
      <c r="AG8" s="134"/>
      <c r="AH8" s="134"/>
      <c r="AI8" s="17"/>
      <c r="AJ8" s="134"/>
      <c r="AK8" s="25"/>
      <c r="AL8" s="12"/>
      <c r="AM8" s="65"/>
      <c r="AN8" s="9"/>
      <c r="AO8" s="167"/>
      <c r="AP8" s="12"/>
      <c r="BH8" s="176"/>
      <c r="BI8" s="177"/>
      <c r="BJ8" s="177"/>
      <c r="BK8" s="177"/>
      <c r="BL8" s="178"/>
      <c r="BN8" s="176"/>
      <c r="BO8" s="177"/>
      <c r="BP8" s="177"/>
      <c r="BQ8" s="177"/>
      <c r="BR8" s="178"/>
      <c r="BT8" s="185"/>
      <c r="BU8" s="186"/>
      <c r="BV8" s="186"/>
      <c r="BW8" s="186"/>
      <c r="BX8" s="187"/>
      <c r="BZ8" s="185"/>
      <c r="CA8" s="186"/>
      <c r="CB8" s="186"/>
      <c r="CC8" s="186"/>
      <c r="CD8" s="187"/>
      <c r="CE8" s="135"/>
      <c r="CG8" s="82" t="str">
        <f>IF(OR(CI$8=TRUE,CK$8=TRUE,CM$8=TRUE,CO$8=TRUE),"Extrapolation cannot be used because of error. Check error description to the right.","")</f>
        <v/>
      </c>
      <c r="CI8" s="74" t="b">
        <f>IF(AO$18="",FALSE,TRUE)</f>
        <v>0</v>
      </c>
      <c r="CK8" s="74" t="b">
        <f>IF(AO$30="",FALSE,TRUE)</f>
        <v>0</v>
      </c>
      <c r="CM8" s="140" t="b">
        <f>IF(AO$38="",FALSE,TRUE)</f>
        <v>0</v>
      </c>
      <c r="CO8" s="140" t="b">
        <f>IF(AO$4="",FALSE,TRUE)</f>
        <v>0</v>
      </c>
    </row>
    <row r="9" spans="1:96" ht="3.95" customHeight="1" x14ac:dyDescent="0.2">
      <c r="A9" s="65"/>
      <c r="B9" s="9"/>
      <c r="C9" s="10"/>
      <c r="D9" s="10"/>
      <c r="E9" s="10"/>
      <c r="F9" s="15"/>
      <c r="G9" s="16"/>
      <c r="H9" s="15"/>
      <c r="I9" s="16"/>
      <c r="J9" s="15"/>
      <c r="K9" s="16"/>
      <c r="L9" s="15"/>
      <c r="M9" s="11"/>
      <c r="N9" s="11"/>
      <c r="O9" s="18"/>
      <c r="P9" s="25"/>
      <c r="Q9" s="11"/>
      <c r="R9" s="17"/>
      <c r="S9" s="16"/>
      <c r="T9" s="17"/>
      <c r="U9" s="134"/>
      <c r="V9" s="134"/>
      <c r="W9" s="134"/>
      <c r="X9" s="17"/>
      <c r="Y9" s="11"/>
      <c r="Z9" s="25"/>
      <c r="AA9" s="25"/>
      <c r="AB9" s="25"/>
      <c r="AC9" s="17"/>
      <c r="AD9" s="16"/>
      <c r="AE9" s="17"/>
      <c r="AF9" s="134"/>
      <c r="AG9" s="134"/>
      <c r="AH9" s="134"/>
      <c r="AI9" s="17"/>
      <c r="AJ9" s="134"/>
      <c r="AK9" s="25"/>
      <c r="AL9" s="12"/>
      <c r="AM9" s="65"/>
      <c r="AN9" s="9"/>
      <c r="AO9" s="167"/>
      <c r="AP9" s="12"/>
      <c r="AQ9" s="65"/>
      <c r="AR9" s="11"/>
      <c r="AS9" s="11"/>
      <c r="AT9" s="11"/>
      <c r="AU9" s="11"/>
      <c r="AV9" s="11"/>
      <c r="AW9" s="11"/>
      <c r="AX9" s="11"/>
      <c r="AY9" s="11"/>
      <c r="AZ9" s="11"/>
      <c r="BA9" s="11"/>
      <c r="BB9" s="11"/>
      <c r="BC9" s="11"/>
      <c r="BD9" s="11"/>
      <c r="BE9" s="11"/>
      <c r="BF9" s="11"/>
      <c r="BG9" s="11"/>
      <c r="BH9" s="179"/>
      <c r="BI9" s="180"/>
      <c r="BJ9" s="180"/>
      <c r="BK9" s="180"/>
      <c r="BL9" s="181"/>
      <c r="BN9" s="179"/>
      <c r="BO9" s="180"/>
      <c r="BP9" s="180"/>
      <c r="BQ9" s="180"/>
      <c r="BR9" s="181"/>
      <c r="BT9" s="188"/>
      <c r="BU9" s="189"/>
      <c r="BV9" s="189"/>
      <c r="BW9" s="189"/>
      <c r="BX9" s="190"/>
      <c r="BY9" s="11"/>
      <c r="BZ9" s="188"/>
      <c r="CA9" s="189"/>
      <c r="CB9" s="189"/>
      <c r="CC9" s="189"/>
      <c r="CD9" s="190"/>
      <c r="CE9" s="135"/>
      <c r="CF9" s="84"/>
      <c r="CG9" s="84"/>
      <c r="CH9" s="84"/>
      <c r="CI9" s="84"/>
      <c r="CJ9" s="84"/>
      <c r="CK9" s="84"/>
      <c r="CL9" s="84"/>
      <c r="CM9" s="11"/>
      <c r="CN9" s="11"/>
      <c r="CO9" s="84"/>
      <c r="CP9" s="84"/>
      <c r="CQ9" s="11"/>
      <c r="CR9" s="11"/>
    </row>
    <row r="10" spans="1:96" ht="12.75" customHeight="1" x14ac:dyDescent="0.25">
      <c r="A10" s="103"/>
      <c r="B10" s="9"/>
      <c r="C10" s="10" t="s">
        <v>30</v>
      </c>
      <c r="D10" s="10"/>
      <c r="E10" s="10"/>
      <c r="F10" s="80">
        <f>IF(AND(F$12="",F$14=""),"",SUM(F$12:F$14))</f>
        <v>47</v>
      </c>
      <c r="G10" s="14"/>
      <c r="H10" s="80">
        <f>IF(AND(H$12="",H$14=""),"",SUM(H$12:H$14))</f>
        <v>41</v>
      </c>
      <c r="I10" s="16"/>
      <c r="J10" s="80" t="str">
        <f>IF(AND(J$12="",J$14=""),"",SUM(J$12:J$14))</f>
        <v/>
      </c>
      <c r="K10" s="16"/>
      <c r="L10" s="80" t="str">
        <f>IF(AND(L$12="",L$14=""),"",SUM(L$12:L$14))</f>
        <v/>
      </c>
      <c r="M10" s="11"/>
      <c r="N10" s="11"/>
      <c r="O10" s="29" t="e">
        <f>(F10+H10)+(L10)</f>
        <v>#VALUE!</v>
      </c>
      <c r="P10" s="25"/>
      <c r="Q10" s="11"/>
      <c r="R10" s="138">
        <f>IF(AND(F10="",H10="",J10="",L10=""),"N/A",IF(F10="",0,F10)+IF(H10="",0,H10)+IF(J10="",0,J10)+IF(L10="",0,L10))</f>
        <v>88</v>
      </c>
      <c r="S10" s="16"/>
      <c r="T10" s="17"/>
      <c r="U10" s="134"/>
      <c r="V10" s="134"/>
      <c r="W10" s="134"/>
      <c r="X10" s="17"/>
      <c r="Y10" s="11"/>
      <c r="Z10" s="25"/>
      <c r="AA10" s="25"/>
      <c r="AB10" s="25"/>
      <c r="AC10" s="17"/>
      <c r="AD10" s="16"/>
      <c r="AE10" s="17"/>
      <c r="AF10" s="134"/>
      <c r="AG10" s="134"/>
      <c r="AH10" s="134"/>
      <c r="AI10" s="17"/>
      <c r="AJ10" s="134"/>
      <c r="AK10" s="25"/>
      <c r="AL10" s="12"/>
      <c r="AM10" s="65"/>
      <c r="AN10" s="9"/>
      <c r="AO10" s="167"/>
      <c r="AP10" s="12"/>
      <c r="BH10" s="51"/>
      <c r="BI10" s="51"/>
      <c r="BJ10" s="51"/>
      <c r="BK10" s="51"/>
      <c r="BL10" s="51"/>
      <c r="BM10" s="11"/>
      <c r="BN10" s="51"/>
      <c r="BO10" s="51"/>
      <c r="BP10" s="51"/>
      <c r="BQ10" s="51"/>
      <c r="BR10" s="51"/>
      <c r="BS10" s="11"/>
      <c r="BT10" s="51"/>
      <c r="BU10" s="51"/>
      <c r="BV10" s="51"/>
      <c r="BW10" s="51"/>
      <c r="BX10" s="51"/>
      <c r="BZ10" s="51"/>
      <c r="CA10" s="51"/>
      <c r="CB10" s="51"/>
      <c r="CC10" s="51"/>
      <c r="CD10" s="51"/>
    </row>
    <row r="11" spans="1:96" ht="4.5" customHeight="1" x14ac:dyDescent="0.25">
      <c r="A11" s="103"/>
      <c r="B11" s="9"/>
      <c r="C11" s="10"/>
      <c r="D11" s="10"/>
      <c r="E11" s="10"/>
      <c r="F11" s="81"/>
      <c r="G11" s="16"/>
      <c r="H11" s="81"/>
      <c r="I11" s="16"/>
      <c r="J11" s="81"/>
      <c r="K11" s="16"/>
      <c r="L11" s="81"/>
      <c r="M11" s="11"/>
      <c r="N11" s="11"/>
      <c r="O11" s="78"/>
      <c r="P11" s="25"/>
      <c r="Q11" s="11"/>
      <c r="R11" s="17"/>
      <c r="S11" s="16"/>
      <c r="T11" s="17"/>
      <c r="U11" s="134"/>
      <c r="V11" s="134"/>
      <c r="W11" s="134"/>
      <c r="X11" s="17"/>
      <c r="Y11" s="11"/>
      <c r="Z11" s="25"/>
      <c r="AA11" s="25"/>
      <c r="AB11" s="25"/>
      <c r="AC11" s="17"/>
      <c r="AD11" s="16"/>
      <c r="AE11" s="17"/>
      <c r="AF11" s="134"/>
      <c r="AG11" s="134"/>
      <c r="AH11" s="134"/>
      <c r="AI11" s="17"/>
      <c r="AJ11" s="134"/>
      <c r="AK11" s="25"/>
      <c r="AL11" s="12"/>
      <c r="AM11" s="65"/>
      <c r="AN11" s="9"/>
      <c r="AO11" s="167"/>
      <c r="AP11" s="12"/>
      <c r="BH11" s="51"/>
      <c r="BI11" s="51"/>
      <c r="BJ11" s="51"/>
      <c r="BK11" s="51"/>
      <c r="BL11" s="51"/>
      <c r="BM11" s="11"/>
      <c r="BN11" s="51"/>
      <c r="BO11" s="51"/>
      <c r="BP11" s="51"/>
      <c r="BQ11" s="51"/>
      <c r="BR11" s="51"/>
      <c r="BS11" s="11"/>
      <c r="BT11" s="51"/>
      <c r="BU11" s="51"/>
      <c r="BV11" s="51"/>
      <c r="BW11" s="51"/>
      <c r="BX11" s="51"/>
      <c r="BZ11" s="51"/>
      <c r="CA11" s="51"/>
      <c r="CB11" s="51"/>
      <c r="CC11" s="51"/>
      <c r="CD11" s="51"/>
    </row>
    <row r="12" spans="1:96" ht="12.75" customHeight="1" x14ac:dyDescent="0.25">
      <c r="A12" s="103"/>
      <c r="B12" s="9"/>
      <c r="C12" s="10" t="s">
        <v>68</v>
      </c>
      <c r="D12" s="10"/>
      <c r="E12" s="10"/>
      <c r="F12" s="77">
        <v>10</v>
      </c>
      <c r="G12" s="14"/>
      <c r="H12" s="77">
        <v>9</v>
      </c>
      <c r="I12" s="16"/>
      <c r="J12" s="77"/>
      <c r="K12" s="16"/>
      <c r="L12" s="77"/>
      <c r="M12" s="11"/>
      <c r="N12" s="11"/>
      <c r="O12" s="78"/>
      <c r="P12" s="25"/>
      <c r="Q12" s="11"/>
      <c r="R12" s="138">
        <f>IF(AND(F12=0,H12=0,J12=0,L12=0),"N/A",F12+H12+J12+L12)</f>
        <v>19</v>
      </c>
      <c r="S12" s="16"/>
      <c r="T12" s="17"/>
      <c r="U12" s="134"/>
      <c r="V12" s="134"/>
      <c r="W12" s="134"/>
      <c r="X12" s="17"/>
      <c r="Y12" s="11"/>
      <c r="Z12" s="25"/>
      <c r="AA12" s="25"/>
      <c r="AB12" s="25"/>
      <c r="AC12" s="194" t="str">
        <f>$CG$8</f>
        <v/>
      </c>
      <c r="AD12" s="194"/>
      <c r="AE12" s="194"/>
      <c r="AF12" s="194"/>
      <c r="AG12" s="194"/>
      <c r="AH12" s="194"/>
      <c r="AI12" s="194"/>
      <c r="AJ12" s="194"/>
      <c r="AK12" s="194"/>
      <c r="AL12" s="12"/>
      <c r="AM12" s="65"/>
      <c r="AN12" s="9"/>
      <c r="AO12" s="167"/>
      <c r="AP12" s="12"/>
      <c r="BH12" s="51"/>
      <c r="BI12" s="51"/>
      <c r="BJ12" s="51"/>
      <c r="BK12" s="51"/>
      <c r="BL12" s="51"/>
      <c r="BM12" s="11"/>
      <c r="BN12" s="51"/>
      <c r="BO12" s="51"/>
      <c r="BP12" s="51"/>
      <c r="BQ12" s="51"/>
      <c r="BR12" s="51"/>
      <c r="BS12" s="11"/>
      <c r="BT12" s="51"/>
      <c r="BU12" s="51"/>
      <c r="BV12" s="51"/>
      <c r="BW12" s="51"/>
      <c r="BX12" s="51"/>
      <c r="BZ12" s="51"/>
      <c r="CA12" s="51"/>
      <c r="CB12" s="51"/>
      <c r="CC12" s="51"/>
      <c r="CD12" s="51"/>
    </row>
    <row r="13" spans="1:96" ht="4.5" customHeight="1" x14ac:dyDescent="0.25">
      <c r="A13" s="103"/>
      <c r="B13" s="9"/>
      <c r="C13" s="10"/>
      <c r="D13" s="10"/>
      <c r="E13" s="10"/>
      <c r="F13" s="81"/>
      <c r="G13" s="16"/>
      <c r="H13" s="81"/>
      <c r="I13" s="16"/>
      <c r="J13" s="81"/>
      <c r="K13" s="16"/>
      <c r="L13" s="81"/>
      <c r="M13" s="11"/>
      <c r="N13" s="11"/>
      <c r="O13" s="78"/>
      <c r="P13" s="25"/>
      <c r="Q13" s="11"/>
      <c r="R13" s="17"/>
      <c r="S13" s="16"/>
      <c r="T13" s="17"/>
      <c r="U13" s="134"/>
      <c r="V13" s="134"/>
      <c r="W13" s="134"/>
      <c r="X13" s="17"/>
      <c r="Y13" s="11"/>
      <c r="Z13" s="25"/>
      <c r="AA13" s="25"/>
      <c r="AB13" s="25"/>
      <c r="AC13" s="194"/>
      <c r="AD13" s="194"/>
      <c r="AE13" s="194"/>
      <c r="AF13" s="194"/>
      <c r="AG13" s="194"/>
      <c r="AH13" s="194"/>
      <c r="AI13" s="194"/>
      <c r="AJ13" s="194"/>
      <c r="AK13" s="194"/>
      <c r="AL13" s="12"/>
      <c r="AM13" s="65"/>
      <c r="AN13" s="9"/>
      <c r="AO13" s="167"/>
      <c r="AP13" s="12"/>
      <c r="BH13" s="51"/>
      <c r="BI13" s="51"/>
      <c r="BJ13" s="51"/>
      <c r="BK13" s="51"/>
      <c r="BL13" s="51"/>
      <c r="BM13" s="11"/>
      <c r="BN13" s="51"/>
      <c r="BO13" s="51"/>
      <c r="BP13" s="51"/>
      <c r="BQ13" s="51"/>
      <c r="BR13" s="51"/>
      <c r="BS13" s="11"/>
      <c r="BT13" s="51"/>
      <c r="BU13" s="51"/>
      <c r="BV13" s="51"/>
      <c r="BW13" s="51"/>
      <c r="BX13" s="51"/>
      <c r="BZ13" s="51"/>
      <c r="CA13" s="51"/>
      <c r="CB13" s="51"/>
      <c r="CC13" s="51"/>
      <c r="CD13" s="51"/>
    </row>
    <row r="14" spans="1:96" ht="12.75" customHeight="1" thickBot="1" x14ac:dyDescent="0.3">
      <c r="A14" s="103"/>
      <c r="B14" s="9"/>
      <c r="C14" s="10" t="s">
        <v>66</v>
      </c>
      <c r="D14" s="10"/>
      <c r="E14" s="10"/>
      <c r="F14" s="77">
        <v>37</v>
      </c>
      <c r="G14" s="14"/>
      <c r="H14" s="77">
        <v>32</v>
      </c>
      <c r="I14" s="16"/>
      <c r="J14" s="77"/>
      <c r="K14" s="16"/>
      <c r="L14" s="77"/>
      <c r="M14" s="11"/>
      <c r="N14" s="11"/>
      <c r="O14" s="78"/>
      <c r="P14" s="25"/>
      <c r="Q14" s="11"/>
      <c r="R14" s="138">
        <f>IF(AND(F14=0,H14=0,J14=0,L14=0),"N/A",F14+H14+J14+L14)</f>
        <v>69</v>
      </c>
      <c r="S14" s="16"/>
      <c r="T14" s="17"/>
      <c r="U14" s="134"/>
      <c r="V14" s="134"/>
      <c r="W14" s="134"/>
      <c r="X14" s="17"/>
      <c r="Y14" s="11"/>
      <c r="Z14" s="25"/>
      <c r="AA14" s="25"/>
      <c r="AB14" s="25"/>
      <c r="AC14" s="194"/>
      <c r="AD14" s="194"/>
      <c r="AE14" s="194"/>
      <c r="AF14" s="194"/>
      <c r="AG14" s="194"/>
      <c r="AH14" s="194"/>
      <c r="AI14" s="194"/>
      <c r="AJ14" s="194"/>
      <c r="AK14" s="194"/>
      <c r="AL14" s="12"/>
      <c r="AM14" s="65"/>
      <c r="AN14" s="9"/>
      <c r="AO14" s="167"/>
      <c r="AP14" s="12"/>
      <c r="BH14" s="51"/>
      <c r="BI14" s="51"/>
      <c r="BJ14" s="51"/>
      <c r="BK14" s="51"/>
      <c r="BL14" s="51"/>
      <c r="BM14" s="11"/>
      <c r="BN14" s="51"/>
      <c r="BO14" s="51"/>
      <c r="BP14" s="51"/>
      <c r="BQ14" s="51"/>
      <c r="BR14" s="51"/>
      <c r="BS14" s="11"/>
      <c r="BT14" s="51"/>
      <c r="BU14" s="51"/>
      <c r="BV14" s="51"/>
      <c r="BW14" s="51"/>
      <c r="BX14" s="51"/>
      <c r="BZ14" s="51"/>
      <c r="CA14" s="51"/>
      <c r="CB14" s="51"/>
      <c r="CC14" s="51"/>
      <c r="CD14" s="51"/>
    </row>
    <row r="15" spans="1:96" ht="12.75" customHeight="1" thickBot="1" x14ac:dyDescent="0.3">
      <c r="A15" s="103"/>
      <c r="B15" s="9"/>
      <c r="C15" s="10"/>
      <c r="D15" s="10"/>
      <c r="E15" s="10"/>
      <c r="F15" s="17"/>
      <c r="G15" s="16"/>
      <c r="H15" s="17"/>
      <c r="I15" s="16"/>
      <c r="J15" s="16"/>
      <c r="K15" s="16"/>
      <c r="L15" s="17"/>
      <c r="M15" s="11"/>
      <c r="N15" s="11"/>
      <c r="O15" s="20"/>
      <c r="P15" s="25"/>
      <c r="Q15" s="11"/>
      <c r="R15" s="17"/>
      <c r="S15" s="16"/>
      <c r="T15" s="17"/>
      <c r="U15" s="134"/>
      <c r="V15" s="134"/>
      <c r="W15" s="134"/>
      <c r="X15" s="17"/>
      <c r="Y15" s="11"/>
      <c r="Z15" s="17"/>
      <c r="AA15" s="25"/>
      <c r="AB15" s="25"/>
      <c r="AC15" s="17"/>
      <c r="AD15" s="16"/>
      <c r="AE15" s="17"/>
      <c r="AF15" s="134"/>
      <c r="AG15" s="134"/>
      <c r="AH15" s="134"/>
      <c r="AI15" s="17"/>
      <c r="AJ15" s="134"/>
      <c r="AK15" s="25"/>
      <c r="AL15" s="12"/>
      <c r="AM15" s="65"/>
      <c r="AN15" s="9"/>
      <c r="AO15" s="167"/>
      <c r="AP15" s="12"/>
      <c r="BH15" s="51" t="b">
        <f>IF(F10="",TRUE,FALSE)</f>
        <v>0</v>
      </c>
      <c r="BI15" s="51"/>
      <c r="BJ15" s="51"/>
      <c r="BK15" s="51"/>
      <c r="BL15" s="51"/>
      <c r="BM15" s="60"/>
      <c r="BN15" s="53" t="b">
        <f>IF(H10="",TRUE,FALSE)</f>
        <v>0</v>
      </c>
      <c r="BO15" s="53"/>
      <c r="BP15" s="53"/>
      <c r="BQ15" s="53"/>
      <c r="BR15" s="53"/>
      <c r="BS15" s="60"/>
      <c r="BT15" s="53" t="b">
        <f>IF(J10="",TRUE,FALSE)</f>
        <v>1</v>
      </c>
      <c r="BU15" s="53"/>
      <c r="BV15" s="53"/>
      <c r="BW15" s="51"/>
      <c r="BX15" s="51"/>
      <c r="BZ15" s="53" t="b">
        <f>IF(L10="",TRUE,FALSE)</f>
        <v>1</v>
      </c>
      <c r="CA15" s="53"/>
      <c r="CB15" s="53"/>
      <c r="CC15" s="51"/>
      <c r="CD15" s="51"/>
      <c r="CG15" s="82" t="str">
        <f>(IF(OR((OR(F$8&lt;&gt;"",F$10&lt;&gt;"",F$20&lt;&gt;"",F$22&lt;&gt;"",F$24&lt;&gt;"",F$26&lt;&gt;"",F$32&lt;&gt;"",F$34&lt;&gt;"",F$40&lt;&gt;"",F$42&lt;&gt;"",F$44&lt;&gt;"",F$46&lt;&gt;"",F$48&lt;&gt;"",F$50&lt;&gt;"")),(AND(F$8="",F$10&lt;&gt;"")),(AND(F$8&lt;&gt;"",F$10=""))),(IF(BH15=TRUE,"Please enter the number of people in each age range in ES"&amp;CHAR(10),"")),""))&amp;(IF(OR((OR(H8&lt;&gt;"",H10&lt;&gt;"",H20&lt;&gt;"",H22&lt;&gt;"",H24&lt;&gt;"",H26&lt;&gt;"",H32&lt;&gt;"",H34&lt;&gt;"",H40&lt;&gt;"",H42&lt;&gt;"",H44&lt;&gt;"",H46&lt;&gt;"",H48&lt;&gt;"",H50&lt;&gt;"")),(OR(H8&lt;&gt;"",H10&lt;&gt;""))),(IF(BN15=TRUE,"Please enter the number of people in each age range in TH"&amp;CHAR(10),"")),""))&amp;(IF(OR(OR(J8&lt;&gt;"",J10&lt;&gt;"",J20&lt;&gt;"",J22&lt;&gt;"",J24&lt;&gt;"",J26&lt;&gt;"",J32&lt;&gt;"",J34&lt;&gt;"",J40&lt;&gt;"",J42&lt;&gt;"",J44&lt;&gt;"",J46&lt;&gt;"",J48&lt;&gt;"",J50&lt;&gt;""),(OR(J8&lt;&gt;"",J10&lt;&gt;""))),(IF(BT15=TRUE,"Please enter the number of people in each age range in SH"&amp;CHAR(10),"")),""))&amp;(IF(OR(OR(L8&lt;&gt;"",L10&lt;&gt;"",L20&lt;&gt;"",L22&lt;&gt;"",L24&lt;&gt;"",L26&lt;&gt;"",L32&lt;&gt;"",L34&lt;&gt;"",L40&lt;&gt;"",L42&lt;&gt;"",L44&lt;&gt;"",L46&lt;&gt;"",L48&lt;&gt;"",L50&lt;&gt;""),(OR(L8&lt;&gt;"",L10&lt;&gt;""))),(IF(BZ15=TRUE,"Please enter the number of people in each age range in Unsheltered"&amp;CHAR(10),"")),""))&amp;IF(AND(F$10&lt;&gt;"",F$8&lt;&gt;""),"",IF(OR(F$10&lt;&gt;"",F$8&lt;&gt;""),"Please enter data for both number of ES households and persons"&amp;CHAR(10),""))&amp;IF(AND(H$10&lt;&gt;"",H$8&lt;&gt;""),"",IF(OR(H$10&lt;&gt;"",H$8&lt;&gt;""),"Please enter data for both number of TH households and persons"&amp;CHAR(10),""))&amp;IF(AND(J$10&lt;&gt;"",J$8&lt;&gt;""),"",IF(OR(J$10&lt;&gt;"",J$8&lt;&gt;""),"Please enter data for both number of SH households and persons"&amp;CHAR(10),""))&amp;IF(AND(L$10&lt;&gt;"",L$8&lt;&gt;""),"",IF(OR(L$10&lt;&gt;"",L$8&lt;&gt;""),"Please enter data for both number of unsheltered households and persons"&amp;CHAR(10),""))</f>
        <v/>
      </c>
    </row>
    <row r="16" spans="1:96" ht="11.25" customHeight="1" thickBot="1" x14ac:dyDescent="0.3">
      <c r="A16" s="103"/>
      <c r="B16" s="9"/>
      <c r="C16" s="10"/>
      <c r="D16" s="10"/>
      <c r="E16" s="10"/>
      <c r="F16" s="171" t="s">
        <v>28</v>
      </c>
      <c r="G16" s="171"/>
      <c r="H16" s="171"/>
      <c r="I16" s="171"/>
      <c r="J16" s="171"/>
      <c r="K16" s="171"/>
      <c r="L16" s="171"/>
      <c r="M16" s="11"/>
      <c r="N16" s="11"/>
      <c r="O16" s="25"/>
      <c r="P16" s="25"/>
      <c r="Q16" s="11"/>
      <c r="R16" s="172" t="s">
        <v>16</v>
      </c>
      <c r="S16" s="172"/>
      <c r="T16" s="172"/>
      <c r="U16" s="172"/>
      <c r="V16" s="172"/>
      <c r="W16" s="172"/>
      <c r="X16" s="172"/>
      <c r="Y16" s="172"/>
      <c r="Z16" s="172"/>
      <c r="AA16" s="172"/>
      <c r="AB16" s="25"/>
      <c r="AC16" s="170" t="s">
        <v>2</v>
      </c>
      <c r="AD16" s="170"/>
      <c r="AE16" s="170"/>
      <c r="AF16" s="170"/>
      <c r="AG16" s="170"/>
      <c r="AH16" s="170"/>
      <c r="AI16" s="170"/>
      <c r="AJ16" s="123"/>
      <c r="AK16" s="145"/>
      <c r="AL16" s="12"/>
      <c r="AM16" s="65"/>
      <c r="AN16" s="9"/>
      <c r="AO16" s="71"/>
      <c r="AP16" s="12"/>
      <c r="BH16" s="51"/>
      <c r="BI16" s="51" t="s">
        <v>25</v>
      </c>
      <c r="BJ16" s="51" t="s">
        <v>26</v>
      </c>
      <c r="BK16" s="51" t="s">
        <v>23</v>
      </c>
      <c r="BL16" s="51" t="s">
        <v>24</v>
      </c>
      <c r="BM16" s="11"/>
      <c r="BN16" s="51"/>
      <c r="BO16" s="51" t="s">
        <v>25</v>
      </c>
      <c r="BP16" s="51" t="s">
        <v>26</v>
      </c>
      <c r="BQ16" s="51" t="s">
        <v>23</v>
      </c>
      <c r="BR16" s="51" t="s">
        <v>24</v>
      </c>
      <c r="BS16" s="11"/>
      <c r="BT16" s="51"/>
      <c r="BU16" s="51" t="s">
        <v>25</v>
      </c>
      <c r="BV16" s="51" t="s">
        <v>26</v>
      </c>
      <c r="BW16" s="51" t="s">
        <v>23</v>
      </c>
      <c r="BX16" s="51" t="s">
        <v>24</v>
      </c>
      <c r="BZ16" s="51"/>
      <c r="CA16" s="51" t="s">
        <v>25</v>
      </c>
      <c r="CB16" s="51" t="s">
        <v>26</v>
      </c>
      <c r="CC16" s="51" t="s">
        <v>23</v>
      </c>
      <c r="CD16" s="51" t="s">
        <v>24</v>
      </c>
      <c r="CG16" s="83" t="str">
        <f>(IF((AND(F$8&lt;&gt;"",F$10&lt;&gt;"")),(IF(F$8&gt;0,(IF(((F$10/F$8)&gt;6),"Average ES household size is greater than or equal to 6"&amp;CHAR(10),"")),"")),""))
&amp;(IF((AND(H$8&lt;&gt;"",H$10&lt;&gt;"")),(IF(H$8&gt;0,(IF(((H$10/H$8)&gt;6),"Average TH household size is greater than or equal to 6"&amp;CHAR(10),"")),"")),""))
&amp;(IF((AND(J$8&lt;&gt;"",J$10&lt;&gt;"")),(IF(J$8&gt;0,(IF(((J$10/J$8)&gt;6),"Average SH household size is greater than or equal to 6"&amp;CHAR(10),"")),"")),""))
&amp;(IF((AND(L$8&lt;&gt;"",L$10&lt;&gt;"")),(IF(L$8&gt;0,(IF(((L$10/L$8)&gt;6),"Average unsheltered household size is greater than or equal to 6"&amp;CHAR(10),"")),"")),""))
&amp;(IF((F$8&gt;F$10),"ES has more households than people"&amp;CHAR(10),""))
&amp;(IF((H$8&gt;H$10),"TH has more households than people"&amp;CHAR(10),""))
&amp;(IF((J$8&gt;J$10),"SH has more households than people"&amp;CHAR(10),""))
&amp;(IF((L$8&gt;L$10),"Unsheltered has more households than people"&amp;CHAR(10),""))</f>
        <v/>
      </c>
      <c r="CI16" s="74" t="s">
        <v>55</v>
      </c>
    </row>
    <row r="17" spans="1:96" ht="3.95" customHeight="1" x14ac:dyDescent="0.2">
      <c r="A17" s="103"/>
      <c r="B17" s="9"/>
      <c r="C17" s="10"/>
      <c r="D17" s="10"/>
      <c r="E17" s="10"/>
      <c r="F17" s="134"/>
      <c r="G17" s="134"/>
      <c r="H17" s="134"/>
      <c r="I17" s="134"/>
      <c r="J17" s="134"/>
      <c r="K17" s="134"/>
      <c r="L17" s="134"/>
      <c r="M17" s="11"/>
      <c r="N17" s="11"/>
      <c r="O17" s="134"/>
      <c r="P17" s="134"/>
      <c r="Q17" s="11"/>
      <c r="R17" s="134"/>
      <c r="S17" s="134"/>
      <c r="T17" s="134"/>
      <c r="U17" s="134"/>
      <c r="V17" s="134"/>
      <c r="W17" s="134"/>
      <c r="X17" s="134"/>
      <c r="Y17" s="11"/>
      <c r="Z17" s="134"/>
      <c r="AA17" s="134"/>
      <c r="AB17" s="134"/>
      <c r="AC17" s="134"/>
      <c r="AD17" s="134"/>
      <c r="AE17" s="134"/>
      <c r="AF17" s="134"/>
      <c r="AG17" s="134"/>
      <c r="AH17" s="134"/>
      <c r="AI17" s="134"/>
      <c r="AJ17" s="134"/>
      <c r="AK17" s="134"/>
      <c r="AL17" s="12"/>
      <c r="AM17" s="65"/>
      <c r="AN17" s="9"/>
      <c r="AO17" s="70"/>
      <c r="AP17" s="12"/>
      <c r="AS17" s="11"/>
      <c r="AT17" s="11"/>
      <c r="AU17" s="11"/>
      <c r="AV17" s="11"/>
      <c r="AW17" s="11"/>
      <c r="AX17" s="11"/>
      <c r="AY17" s="11"/>
      <c r="AZ17" s="11"/>
      <c r="BA17" s="11"/>
      <c r="BB17" s="11"/>
      <c r="BC17" s="11"/>
      <c r="BD17" s="11"/>
      <c r="BE17" s="11"/>
      <c r="BF17" s="11"/>
      <c r="BG17" s="11"/>
      <c r="BH17" s="51"/>
      <c r="BI17" s="51"/>
      <c r="BJ17" s="51"/>
      <c r="BK17" s="51"/>
      <c r="BL17" s="51"/>
      <c r="BM17" s="11"/>
      <c r="BN17" s="51"/>
      <c r="BO17" s="51"/>
      <c r="BP17" s="51"/>
      <c r="BQ17" s="51"/>
      <c r="BR17" s="51"/>
      <c r="BS17" s="11"/>
      <c r="BT17" s="51"/>
      <c r="BU17" s="51"/>
      <c r="BV17" s="51"/>
      <c r="BW17" s="51"/>
      <c r="BX17" s="51"/>
      <c r="BY17" s="11"/>
      <c r="BZ17" s="51"/>
      <c r="CA17" s="51"/>
      <c r="CB17" s="51"/>
      <c r="CC17" s="51"/>
      <c r="CD17" s="51"/>
      <c r="CF17" s="84"/>
      <c r="CG17" s="84"/>
      <c r="CH17" s="84"/>
      <c r="CM17" s="11"/>
      <c r="CN17" s="11"/>
      <c r="CQ17" s="11"/>
      <c r="CR17" s="11"/>
    </row>
    <row r="18" spans="1:96" ht="12.75" customHeight="1" x14ac:dyDescent="0.25">
      <c r="A18" s="103"/>
      <c r="B18" s="9"/>
      <c r="C18" s="19" t="s">
        <v>19</v>
      </c>
      <c r="D18" s="10"/>
      <c r="E18" s="10"/>
      <c r="F18" s="171" t="s">
        <v>0</v>
      </c>
      <c r="G18" s="171"/>
      <c r="H18" s="171"/>
      <c r="I18" s="171"/>
      <c r="J18" s="171"/>
      <c r="K18" s="46"/>
      <c r="L18" s="133" t="s">
        <v>1</v>
      </c>
      <c r="M18" s="11"/>
      <c r="N18" s="26"/>
      <c r="O18" s="27" t="s">
        <v>2</v>
      </c>
      <c r="P18" s="27"/>
      <c r="Q18" s="11"/>
      <c r="R18" s="169" t="s">
        <v>0</v>
      </c>
      <c r="S18" s="169"/>
      <c r="T18" s="169"/>
      <c r="U18" s="169"/>
      <c r="V18" s="169"/>
      <c r="W18" s="137"/>
      <c r="X18" s="131" t="s">
        <v>1</v>
      </c>
      <c r="Y18" s="26"/>
      <c r="Z18" s="27" t="s">
        <v>2</v>
      </c>
      <c r="AA18" s="27"/>
      <c r="AB18" s="11"/>
      <c r="AC18" s="170" t="s">
        <v>0</v>
      </c>
      <c r="AD18" s="170"/>
      <c r="AE18" s="170"/>
      <c r="AF18" s="170"/>
      <c r="AG18" s="170"/>
      <c r="AH18" s="137"/>
      <c r="AI18" s="132" t="s">
        <v>1</v>
      </c>
      <c r="AJ18" s="137"/>
      <c r="AK18" s="136" t="s">
        <v>2</v>
      </c>
      <c r="AL18" s="12"/>
      <c r="AM18" s="65"/>
      <c r="AN18" s="9"/>
      <c r="AO18" s="69" t="str">
        <f>IF(AO19&lt;&gt;"", "Gender Errors","")</f>
        <v/>
      </c>
      <c r="AP18" s="12"/>
      <c r="BH18" s="51" t="b">
        <f>IF((F$10)&gt;=(SUM(F$20:F$26)), TRUE,FALSE)</f>
        <v>1</v>
      </c>
      <c r="BI18" s="52">
        <f>IF(BH15=FALSE,((ROUND(BH20,0)+ROUND(BH22,0)+ROUND(BH24,0)+ROUND(BH26,0))),0)</f>
        <v>47</v>
      </c>
      <c r="BJ18" s="52"/>
      <c r="BK18" s="52">
        <f>SUM(BI$20:BI$26)</f>
        <v>47</v>
      </c>
      <c r="BL18" s="52">
        <f>(F$10)</f>
        <v>47</v>
      </c>
      <c r="BM18" s="61"/>
      <c r="BN18" s="51" t="b">
        <f>IF((H$10)&gt;=(H20+H22+H24+H26), TRUE,FALSE)</f>
        <v>1</v>
      </c>
      <c r="BO18" s="52">
        <f>IF(BN15=FALSE,((ROUND(BN20,0)+ROUND(BN22,0)+ROUND(BN24,0)+ROUND(BN26,0))),0)</f>
        <v>41</v>
      </c>
      <c r="BP18" s="52"/>
      <c r="BQ18" s="52">
        <f>SUM(BO20:BO26)</f>
        <v>41</v>
      </c>
      <c r="BR18" s="52">
        <f>(H$10)</f>
        <v>41</v>
      </c>
      <c r="BS18" s="11"/>
      <c r="BT18" s="51" t="b">
        <f>IF((J$10)&gt;=(SUM(J$20:J$26)), TRUE,FALSE)</f>
        <v>1</v>
      </c>
      <c r="BU18" s="52">
        <f>IF(BT15=FALSE,((ROUND(BT20,0)+ROUND(BT22,0)+ROUND(BT24,0)+ROUND(BT26,0))),0)</f>
        <v>0</v>
      </c>
      <c r="BV18" s="52"/>
      <c r="BW18" s="52" t="e">
        <f>SUM(BU$20:BU$26)</f>
        <v>#VALUE!</v>
      </c>
      <c r="BX18" s="62" t="str">
        <f>(J$10)</f>
        <v/>
      </c>
      <c r="BZ18" s="51" t="b">
        <f>IF((L$10)&gt;=(SUM(L$20:L$26)), TRUE,FALSE)</f>
        <v>1</v>
      </c>
      <c r="CA18" s="52">
        <f>IF(BZ15=FALSE,((ROUND(BZ20,0)+ROUND(BZ22,0)+ROUND(BZ24,0)+ROUND(BZ26,0))),0)</f>
        <v>0</v>
      </c>
      <c r="CB18" s="52"/>
      <c r="CC18" s="52" t="e">
        <f>SUM(CA$20:CA$26)</f>
        <v>#VALUE!</v>
      </c>
      <c r="CD18" s="62" t="str">
        <f>(L$10)</f>
        <v/>
      </c>
      <c r="CE18" s="85"/>
      <c r="CI18" s="74" t="s">
        <v>3</v>
      </c>
      <c r="CK18" s="74" t="s">
        <v>4</v>
      </c>
      <c r="CM18" s="74" t="s">
        <v>65</v>
      </c>
      <c r="CO18" s="74" t="s">
        <v>1</v>
      </c>
    </row>
    <row r="19" spans="1:96" ht="12.75" customHeight="1" x14ac:dyDescent="0.25">
      <c r="A19" s="103"/>
      <c r="B19" s="9"/>
      <c r="C19" s="19"/>
      <c r="D19" s="10"/>
      <c r="E19" s="10"/>
      <c r="F19" s="121" t="s">
        <v>3</v>
      </c>
      <c r="G19" s="121"/>
      <c r="H19" s="13" t="s">
        <v>4</v>
      </c>
      <c r="I19" s="121"/>
      <c r="J19" s="121" t="s">
        <v>65</v>
      </c>
      <c r="K19" s="121"/>
      <c r="L19" s="134"/>
      <c r="M19" s="11"/>
      <c r="N19" s="11"/>
      <c r="O19" s="134"/>
      <c r="P19" s="134"/>
      <c r="Q19" s="11"/>
      <c r="R19" s="121" t="s">
        <v>3</v>
      </c>
      <c r="S19" s="121"/>
      <c r="T19" s="13" t="s">
        <v>4</v>
      </c>
      <c r="U19" s="134"/>
      <c r="V19" s="13" t="s">
        <v>65</v>
      </c>
      <c r="W19" s="134"/>
      <c r="X19" s="134"/>
      <c r="Y19" s="11"/>
      <c r="Z19" s="134"/>
      <c r="AA19" s="134"/>
      <c r="AB19" s="134"/>
      <c r="AC19" s="121" t="s">
        <v>3</v>
      </c>
      <c r="AD19" s="121"/>
      <c r="AE19" s="13" t="s">
        <v>4</v>
      </c>
      <c r="AF19" s="134"/>
      <c r="AG19" s="13" t="s">
        <v>65</v>
      </c>
      <c r="AH19" s="134"/>
      <c r="AI19" s="134"/>
      <c r="AJ19" s="134"/>
      <c r="AK19" s="134"/>
      <c r="AL19" s="12"/>
      <c r="AM19" s="65"/>
      <c r="AN19" s="9"/>
      <c r="AO19" s="167" t="str">
        <f>(IF(AND(F20="",F22="",F24="",F26=""),"",(IF(AND(BH15=FALSE,BH18=FALSE),"ES gender count ("&amp;TEXT(F20+F22+F24+F26,"0")&amp;") &gt; to ES total number of persons("&amp;TEXT(F10,"0")&amp;")"&amp;CHAR(10),"")&amp;IF(AND(BH15=FALSE,BH19=FALSE),"ES gender count ("&amp;TEXT(F20+F22+F24+F26,"0")&amp;") is less than 80% of total number of ES persons ("&amp;TEXT(F10,"0")&amp;")"&amp;CHAR(10),""))))&amp;(IF(AND(H20="",H22="",H24="",H26=""),"",(IF(AND(BN15=FALSE,BN18=FALSE),"TH gender count ("&amp;TEXT(H20+H22+H24+H26,"0")&amp;") &gt; to TH total number of persons ("&amp;TEXT(H10,"0")&amp;")"&amp;CHAR(10),"")&amp;IF(AND(BN15=FALSE,BN19=FALSE),"TH gender count ("&amp;TEXT(H20+H22+H24+H26,"0")&amp;") is less than 80% of total number of TH persons ("&amp;TEXT(H10,"0")&amp;")"&amp;CHAR(10),"")&amp;IF(AND(BT15=FALSE,BT18=FALSE),"SH gender count ("&amp;TEXT(J20+J22+J24+J26,"0")&amp;") &gt; to SH total number of persons ("&amp;TEXT(J10,"0")&amp;")"&amp;CHAR(10),""))))&amp;(IF(AND(J20="",J22="",J24="",J26=""),"",(IF(AND(BT15=FALSE,BT19=FALSE),"SH gender count ("&amp;TEXT(J20+J22+J24+J26,"0")&amp;") is less than 80% of total number of SH persons ("&amp;TEXT(J10,"0")&amp;")"&amp;CHAR(10),""))))&amp;IF(AND(BZ15=FALSE,BZ18=FALSE),"Unsheltered gender count ("&amp;TEXT(L20+L22+L24+L26,"0")&amp;") &gt; to unsheltered total number of persons ("&amp;TEXT(L10,"0")&amp;")"&amp;CHAR(10),""&amp;(IF(AND(L20="",L22="",L24="",L26=""),"",(IF(AND(BZ15=FALSE,BZ19=FALSE),"Unsheltered gender count ("&amp;TEXT(L20+L22+L24+L26,"0")&amp;") is less than 80% of total number of unsheltered persons ("&amp;TEXT(L10,"0")&amp;")"&amp;CHAR(10),"")))))</f>
        <v/>
      </c>
      <c r="AP19" s="12"/>
      <c r="BH19" s="52" t="b">
        <f>IF(BH15=FALSE,(IF((SUM(F$20:F$26)/(F$10))&gt;=0.8,TRUE,FALSE)),FALSE)</f>
        <v>1</v>
      </c>
      <c r="BI19" s="51" t="b">
        <f>(F$10)=(ROUND(BH20,0)+ROUND(BH22,0)+ROUND(BH24,0)+ROUND(BH26,0))</f>
        <v>1</v>
      </c>
      <c r="BJ19" s="51"/>
      <c r="BK19" s="51"/>
      <c r="BL19" s="51"/>
      <c r="BM19" s="11"/>
      <c r="BN19" s="52" t="b">
        <f>IF(BN15=FALSE,(IF((SUM(H$20:H$26))/(H$10)&gt;=0.8,TRUE,FALSE)),FALSE)</f>
        <v>1</v>
      </c>
      <c r="BO19" s="51" t="b">
        <f>(H$10)=(ROUND(BN20,0)+ROUND(BN22,0)+ROUND(BN24,0)+ROUND(BN26,0))</f>
        <v>1</v>
      </c>
      <c r="BP19" s="51"/>
      <c r="BQ19" s="51"/>
      <c r="BR19" s="51"/>
      <c r="BS19" s="11"/>
      <c r="BT19" s="52" t="b">
        <f>IF(BT15=FALSE,(IF((SUM(J$20:J$26))/(J$10)&gt;=0.8,TRUE,FALSE)),FALSE)</f>
        <v>0</v>
      </c>
      <c r="BU19" s="51" t="e">
        <f>(J$10)=(ROUND(BT20,0)+ROUND(BT22,0)+ROUND(BT24,0)+ROUND(BT26,0))</f>
        <v>#VALUE!</v>
      </c>
      <c r="BV19" s="51"/>
      <c r="BW19" s="51"/>
      <c r="BX19" s="51"/>
      <c r="BZ19" s="52" t="b">
        <f>IF(BZ15=FALSE,(IF((SUM(L$20:L$26))/(L$10)&gt;=0.8,TRUE,FALSE)),FALSE)</f>
        <v>0</v>
      </c>
      <c r="CA19" s="51" t="e">
        <f>(L$10)=(ROUND(BZ20,0)+ROUND(BZ22,0)+ROUND(BZ24,0)+ROUND(BZ26,0))</f>
        <v>#VALUE!</v>
      </c>
      <c r="CB19" s="51"/>
      <c r="CC19" s="51"/>
      <c r="CD19" s="51"/>
      <c r="CI19" s="74" t="b">
        <f>IF(OR(F$10="", F$10=0),FALSE,OR((AND(((SUM(F$20:F$26)/F$10*100)&gt;0),(SUM(F$20:F$26)/F$10*100)&lt;80)),(SUM(F$20:F$26)/F$10*100)&gt;100))</f>
        <v>0</v>
      </c>
      <c r="CK19" s="74" t="b">
        <f>IF(OR(H$10="",H$10=0),FALSE,OR((AND(((SUM(H$20:H$26)/H$10*100)&gt;0),(SUM(H$20:H$26)/H$10*100)&lt;80)),(SUM(H$20:H$26)/H$10*100)&gt;100))</f>
        <v>0</v>
      </c>
      <c r="CM19" s="74" t="b">
        <f>IF(OR(J$10="",J$10=0),FALSE,OR((AND(((SUM(J$20:J$26)/J$10*100)&gt;0),(SUM(J$20:J$26)/J$10*100)&lt;80)),(SUM(J$20:J$26)/J$10*100)&gt;100))</f>
        <v>0</v>
      </c>
      <c r="CO19" s="74" t="b">
        <f>IF(OR(L$10="",L$10=0),FALSE,OR((AND(((SUM(L$20:L$26)/L$10*100)&gt;0),(SUM(L$20:L$26)/L$10*100)&lt;80)),(SUM(L$20:L$26)/L$10*100)&gt;100))</f>
        <v>0</v>
      </c>
    </row>
    <row r="20" spans="1:96" ht="12.75" customHeight="1" x14ac:dyDescent="0.25">
      <c r="A20" s="103"/>
      <c r="B20" s="9"/>
      <c r="C20" s="10"/>
      <c r="D20" s="10" t="s">
        <v>5</v>
      </c>
      <c r="E20" s="10"/>
      <c r="F20" s="30">
        <v>10</v>
      </c>
      <c r="G20" s="14"/>
      <c r="H20" s="30">
        <v>36</v>
      </c>
      <c r="I20" s="16"/>
      <c r="J20" s="30"/>
      <c r="K20" s="16"/>
      <c r="L20" s="30"/>
      <c r="M20" s="11"/>
      <c r="N20" s="11"/>
      <c r="O20" s="29">
        <f>(F20+H20)+(L20)</f>
        <v>46</v>
      </c>
      <c r="P20" s="25"/>
      <c r="Q20" s="11"/>
      <c r="R20" s="92">
        <f>IF(AC20="N/A","N/A",IF(BH$18=TRUE,AC20-F20,"N/A"))</f>
        <v>0</v>
      </c>
      <c r="S20" s="16"/>
      <c r="T20" s="92">
        <f>IF(AE20="N/A","N/A",IF(BN$18=TRUE,AE20-H20,"N/A"))</f>
        <v>0</v>
      </c>
      <c r="U20" s="17"/>
      <c r="V20" s="92" t="str">
        <f>IF(AG20="N/A","N/A",IF(BT$18=TRUE,AG20-J20,"N/A"))</f>
        <v>N/A</v>
      </c>
      <c r="W20" s="17"/>
      <c r="X20" s="92" t="str">
        <f>IF(AI20="N/A","N/A",IF(BZ$18=TRUE,AI20-L20,"N/A"))</f>
        <v>N/A</v>
      </c>
      <c r="Y20" s="11"/>
      <c r="Z20" s="29" t="e">
        <f>(R20+T20)+(X20)</f>
        <v>#VALUE!</v>
      </c>
      <c r="AA20" s="25"/>
      <c r="AB20" s="25"/>
      <c r="AC20" s="93">
        <f>IF(F20=0,"N/A",BK$20)</f>
        <v>10</v>
      </c>
      <c r="AD20" s="94"/>
      <c r="AE20" s="93">
        <f>IF(H20=0,"N/A",BQ$20)</f>
        <v>36</v>
      </c>
      <c r="AF20" s="95"/>
      <c r="AG20" s="93" t="str">
        <f>IF(J20=0,"N/A",BW$20)</f>
        <v>N/A</v>
      </c>
      <c r="AH20" s="95"/>
      <c r="AI20" s="93" t="str">
        <f>IF(L20=0,"N/A",CC$20)</f>
        <v>N/A</v>
      </c>
      <c r="AJ20" s="134"/>
      <c r="AK20" s="29">
        <f>(IF((AND(AC20="N/A",AE20="N/A",AG20="N/A",AI20="N/A")),"N/A",(IF(AC20="N/A",0,AC20))+(IF(AE20="N/A",0,AE20))+(IF(AG20="N/A",0,AG20))+(IF(AI20="N/A",0,AI20))))</f>
        <v>46</v>
      </c>
      <c r="AL20" s="12"/>
      <c r="AM20" s="65"/>
      <c r="AN20" s="9"/>
      <c r="AO20" s="167"/>
      <c r="AP20" s="57"/>
      <c r="AQ20" s="111"/>
      <c r="BH20" s="54">
        <f>IF(BH$15=FALSE,(F20*(1+(((F$10)-(SUM(F$20:F$26)))/(SUM(F$20:F$26))))),"")</f>
        <v>10</v>
      </c>
      <c r="BI20" s="54">
        <f>IF(BI$19=FALSE,ROUNDDOWN(BH20,0),ROUND(BH20,0))</f>
        <v>10</v>
      </c>
      <c r="BJ20" s="54" t="str">
        <f>IF(BI20=MAX(BI$20:BI$26),ROW(),"")</f>
        <v/>
      </c>
      <c r="BK20" s="54">
        <f>IF(BH$15=TRUE,"N/A",IF(BJ20&lt;&gt;0,IF(MIN(BJ$20:BJ$26)=BJ20,BI20+(BL$18-BK$18),BI20),BI20))</f>
        <v>10</v>
      </c>
      <c r="BL20" s="52"/>
      <c r="BM20" s="61"/>
      <c r="BN20" s="54">
        <f>IF(BN$15=FALSE,(H20*(1+(((H$10)-(SUM(H$20:H$26)))/(SUM(H$20:H$26))))),"")</f>
        <v>36</v>
      </c>
      <c r="BO20" s="54">
        <f>IF(BO$19=FALSE,ROUNDDOWN(BN20,0),ROUND(BN20,0))</f>
        <v>36</v>
      </c>
      <c r="BP20" s="54">
        <f>IF(BO20=MAX(BO$20:BO$26),ROW(),"")</f>
        <v>20</v>
      </c>
      <c r="BQ20" s="54">
        <f>IF(BN$15=TRUE,"N/A",IF(BP20&lt;&gt;0,IF(MIN(BP$20:BP$26)=BP20,BO20+(BR$18-BQ$18),BO20),BO20))</f>
        <v>36</v>
      </c>
      <c r="BR20" s="51"/>
      <c r="BS20" s="11"/>
      <c r="BT20" s="54" t="str">
        <f>IF(BT$15=FALSE,(J20*(1+(((J$10)-(SUM(J$20:J$26)))/(SUM(J$20:J$26))))),"")</f>
        <v/>
      </c>
      <c r="BU20" s="54" t="e">
        <f>IF(BU$19=FALSE,ROUNDDOWN(BT20,0),ROUND(BT20,0))</f>
        <v>#VALUE!</v>
      </c>
      <c r="BV20" s="54" t="e">
        <f>IF(BU20=MAX(BU$20:BU$26),ROW(),"")</f>
        <v>#VALUE!</v>
      </c>
      <c r="BW20" s="54" t="str">
        <f>IF(BT$15=TRUE,"N/A",IF(BV20&lt;&gt;0,IF(MIN(BV$20:BV$26)=BV20,BU20+(BX$18-BW$18),BU20),BU20))</f>
        <v>N/A</v>
      </c>
      <c r="BX20" s="52"/>
      <c r="BZ20" s="54" t="str">
        <f>IF(BZ$15=FALSE,(L20*(1+(((L$10)-(SUM(L$20:L$26)))/(SUM(L$20:L$26))))),"")</f>
        <v/>
      </c>
      <c r="CA20" s="54" t="e">
        <f>IF(CA$19=FALSE,ROUNDDOWN(BZ20,0),ROUND(BZ20,0))</f>
        <v>#VALUE!</v>
      </c>
      <c r="CB20" s="54" t="e">
        <f>IF(CA20=MAX(CA$20:CA$26),ROW(),"")</f>
        <v>#VALUE!</v>
      </c>
      <c r="CC20" s="54" t="str">
        <f>IF(BZ$15=TRUE,"N/A",IF(CB20&lt;&gt;0,IF(MIN(CB$20:CB$26)=CB20,CA20+(CD$18-CC$18),CA20),CA20))</f>
        <v>N/A</v>
      </c>
      <c r="CD20" s="52"/>
      <c r="CE20" s="61"/>
      <c r="CM20" s="74"/>
    </row>
    <row r="21" spans="1:96" ht="3.95" customHeight="1" x14ac:dyDescent="0.25">
      <c r="A21" s="65"/>
      <c r="B21" s="9"/>
      <c r="C21" s="10"/>
      <c r="D21" s="10"/>
      <c r="E21" s="10"/>
      <c r="F21" s="15"/>
      <c r="G21" s="16"/>
      <c r="H21" s="15"/>
      <c r="I21" s="16"/>
      <c r="J21" s="15"/>
      <c r="K21" s="16"/>
      <c r="L21" s="15"/>
      <c r="M21" s="11"/>
      <c r="N21" s="11"/>
      <c r="O21" s="18"/>
      <c r="P21" s="25"/>
      <c r="Q21" s="11"/>
      <c r="R21" s="44"/>
      <c r="S21" s="16"/>
      <c r="T21" s="44"/>
      <c r="U21" s="17"/>
      <c r="V21" s="44"/>
      <c r="W21" s="17"/>
      <c r="X21" s="44"/>
      <c r="Y21" s="11"/>
      <c r="Z21" s="18"/>
      <c r="AA21" s="25"/>
      <c r="AB21" s="25"/>
      <c r="AC21" s="96"/>
      <c r="AD21" s="97"/>
      <c r="AE21" s="96"/>
      <c r="AF21" s="95"/>
      <c r="AG21" s="96"/>
      <c r="AH21" s="95"/>
      <c r="AI21" s="96"/>
      <c r="AJ21" s="134"/>
      <c r="AK21" s="18"/>
      <c r="AL21" s="12"/>
      <c r="AM21" s="65"/>
      <c r="AN21" s="9"/>
      <c r="AO21" s="167"/>
      <c r="AP21" s="12"/>
      <c r="AQ21" s="65"/>
      <c r="AR21" s="28"/>
      <c r="BH21" s="55"/>
      <c r="BI21" s="51"/>
      <c r="BJ21" s="51"/>
      <c r="BK21" s="51"/>
      <c r="BL21" s="51"/>
      <c r="BM21" s="11"/>
      <c r="BN21" s="55"/>
      <c r="BO21" s="51"/>
      <c r="BP21" s="51"/>
      <c r="BQ21" s="51"/>
      <c r="BR21" s="51"/>
      <c r="BS21" s="11"/>
      <c r="BT21" s="55"/>
      <c r="BU21" s="51"/>
      <c r="BV21" s="51"/>
      <c r="BW21" s="51"/>
      <c r="BX21" s="51"/>
      <c r="BZ21" s="55"/>
      <c r="CA21" s="51"/>
      <c r="CB21" s="51"/>
      <c r="CC21" s="51"/>
      <c r="CD21" s="51"/>
      <c r="CM21" s="74"/>
    </row>
    <row r="22" spans="1:96" ht="12.75" customHeight="1" x14ac:dyDescent="0.25">
      <c r="A22" s="103"/>
      <c r="B22" s="9"/>
      <c r="C22" s="10"/>
      <c r="D22" s="10" t="s">
        <v>6</v>
      </c>
      <c r="E22" s="10"/>
      <c r="F22" s="30">
        <v>37</v>
      </c>
      <c r="G22" s="14"/>
      <c r="H22" s="30">
        <v>5</v>
      </c>
      <c r="I22" s="16"/>
      <c r="J22" s="30"/>
      <c r="K22" s="16"/>
      <c r="L22" s="30"/>
      <c r="M22" s="11"/>
      <c r="N22" s="11"/>
      <c r="O22" s="29">
        <f>(F22+H22)+(L22)</f>
        <v>42</v>
      </c>
      <c r="P22" s="25"/>
      <c r="Q22" s="11"/>
      <c r="R22" s="92">
        <f>IF(AC22="N/A","N/A",IF(BH$18=TRUE,AC22-F22,"N/A"))</f>
        <v>0</v>
      </c>
      <c r="S22" s="16"/>
      <c r="T22" s="92">
        <f>IF(AE22="N/A","N/A",IF(BN$18=TRUE,AE22-H22,"N/A"))</f>
        <v>0</v>
      </c>
      <c r="U22" s="17"/>
      <c r="V22" s="92" t="str">
        <f>IF(AG22="N/A","N/A",IF(BT$18=TRUE,AG22-J22,"N/A"))</f>
        <v>N/A</v>
      </c>
      <c r="W22" s="17"/>
      <c r="X22" s="92" t="str">
        <f>IF(AI22="N/A","N/A",IF(BZ$18=TRUE,AI22-L22,"N/A"))</f>
        <v>N/A</v>
      </c>
      <c r="Y22" s="11"/>
      <c r="Z22" s="29" t="e">
        <f>(R22+T22)+(X22)</f>
        <v>#VALUE!</v>
      </c>
      <c r="AA22" s="25"/>
      <c r="AB22" s="25"/>
      <c r="AC22" s="93">
        <f>IF(F22=0,"N/A",BK$22)</f>
        <v>37</v>
      </c>
      <c r="AD22" s="94"/>
      <c r="AE22" s="93">
        <f>IF(H22=0,"N/A",BQ$22)</f>
        <v>5</v>
      </c>
      <c r="AF22" s="95"/>
      <c r="AG22" s="93" t="str">
        <f>IF(J22=0,"N/A",BW$22)</f>
        <v>N/A</v>
      </c>
      <c r="AH22" s="95"/>
      <c r="AI22" s="93" t="str">
        <f>IF(L22=0,"N/A",CC$22)</f>
        <v>N/A</v>
      </c>
      <c r="AJ22" s="134"/>
      <c r="AK22" s="29">
        <f>(IF((AND(AC22="N/A",AE22="N/A",AG22="N/A",AI22="N/A")),"N/A",(IF(AC22="N/A",0,AC22))+(IF(AE22="N/A",0,AE22))+(IF(AG22="N/A",0,AG22))+(IF(AI22="N/A",0,AI22))))</f>
        <v>42</v>
      </c>
      <c r="AL22" s="12"/>
      <c r="AM22" s="65"/>
      <c r="AN22" s="9"/>
      <c r="AO22" s="167"/>
      <c r="AP22" s="12"/>
      <c r="AR22" s="11"/>
      <c r="AS22" s="28"/>
      <c r="AT22" s="28"/>
      <c r="AU22" s="28"/>
      <c r="AV22" s="28"/>
      <c r="AW22" s="28"/>
      <c r="AX22" s="28"/>
      <c r="AY22" s="28"/>
      <c r="AZ22" s="28"/>
      <c r="BA22" s="28"/>
      <c r="BB22" s="28"/>
      <c r="BC22" s="28"/>
      <c r="BD22" s="28"/>
      <c r="BE22" s="28"/>
      <c r="BF22" s="28"/>
      <c r="BH22" s="54">
        <f>IF(BH$15=FALSE,(F22*(1+(((F$10)-(SUM(F$20:F$26)))/(SUM(F$20:F$26))))),"")</f>
        <v>37</v>
      </c>
      <c r="BI22" s="54">
        <f>IF(BI$19=FALSE,ROUNDDOWN(BH22,0),ROUND(BH22,0))</f>
        <v>37</v>
      </c>
      <c r="BJ22" s="54">
        <f>IF(BI22=MAX(BI$20:BI$26),ROW(),"")</f>
        <v>22</v>
      </c>
      <c r="BK22" s="54">
        <f>IF(BH$15=TRUE,"N/A",IF(BJ22&lt;&gt;0,IF(MIN(BJ$20:BJ$26)=BJ22,BI22+(BL$18-BK$18),BI22),BI22))</f>
        <v>37</v>
      </c>
      <c r="BL22" s="52"/>
      <c r="BM22" s="61"/>
      <c r="BN22" s="54">
        <f>IF(BN$15=FALSE,(H22*(1+(((H$10)-(SUM(H$20:H$26)))/(SUM(H$20:H$26))))),"")</f>
        <v>5</v>
      </c>
      <c r="BO22" s="54">
        <f>IF(BO$19=FALSE,ROUNDDOWN(BN22,0),ROUND(BN22,0))</f>
        <v>5</v>
      </c>
      <c r="BP22" s="54" t="str">
        <f>IF(BO22=MAX(BO$20:BO$26),ROW(),"")</f>
        <v/>
      </c>
      <c r="BQ22" s="54">
        <f>IF(BN$15=TRUE,"N/A",IF(BP22&lt;&gt;0,IF(MIN(BP$20:BP$26)=BP22,BO22+(BR$18-BQ$18),BO22),BO22))</f>
        <v>5</v>
      </c>
      <c r="BR22" s="51"/>
      <c r="BS22" s="11"/>
      <c r="BT22" s="54" t="str">
        <f>IF(BT$15=FALSE,(J22*(1+(((J$10)-(SUM(J$20:J$26)))/(SUM(J$20:J$26))))),"")</f>
        <v/>
      </c>
      <c r="BU22" s="54" t="e">
        <f>IF(BU$19=FALSE,ROUNDDOWN(BT22,0),ROUND(BT22,0))</f>
        <v>#VALUE!</v>
      </c>
      <c r="BV22" s="54" t="e">
        <f>IF(BU22=MAX(BU$20:BU$26),ROW(),"")</f>
        <v>#VALUE!</v>
      </c>
      <c r="BW22" s="54" t="str">
        <f>IF(BT$15=TRUE,"N/A",IF(BV22&lt;&gt;0,IF(MIN(BV$20:BV$26)=BV22,BU22+(BX$18-BW$18),BU22),BU22))</f>
        <v>N/A</v>
      </c>
      <c r="BX22" s="51"/>
      <c r="BZ22" s="54" t="str">
        <f>IF(BZ$15=FALSE,(L22*(1+(((L$10)-(SUM(L$20:L$26)))/(SUM(L$20:L$26))))),"")</f>
        <v/>
      </c>
      <c r="CA22" s="54" t="e">
        <f>IF(CA$19=FALSE,ROUNDDOWN(BZ22,0),ROUND(BZ22,0))</f>
        <v>#VALUE!</v>
      </c>
      <c r="CB22" s="54" t="e">
        <f>IF(CA22=MAX(CA$20:CA$26),ROW(),"")</f>
        <v>#VALUE!</v>
      </c>
      <c r="CC22" s="54" t="str">
        <f>IF(BZ$15=TRUE,"N/A",IF(CB22&lt;&gt;0,IF(MIN(CB$20:CB$26)=CB22,CA22+(CD$18-CC$18),CA22),CA22))</f>
        <v>N/A</v>
      </c>
      <c r="CD22" s="51"/>
      <c r="CM22" s="74"/>
    </row>
    <row r="23" spans="1:96" ht="3.95" customHeight="1" x14ac:dyDescent="0.2">
      <c r="A23" s="103"/>
      <c r="B23" s="9"/>
      <c r="C23" s="10"/>
      <c r="D23" s="10"/>
      <c r="E23" s="10"/>
      <c r="F23" s="15"/>
      <c r="G23" s="16"/>
      <c r="H23" s="15"/>
      <c r="I23" s="16"/>
      <c r="J23" s="15"/>
      <c r="K23" s="16"/>
      <c r="L23" s="15"/>
      <c r="M23" s="11"/>
      <c r="N23" s="11"/>
      <c r="O23" s="18"/>
      <c r="P23" s="25"/>
      <c r="Q23" s="11"/>
      <c r="R23" s="44"/>
      <c r="S23" s="16"/>
      <c r="T23" s="44"/>
      <c r="U23" s="17"/>
      <c r="V23" s="44"/>
      <c r="W23" s="17"/>
      <c r="X23" s="44"/>
      <c r="Y23" s="11"/>
      <c r="Z23" s="18"/>
      <c r="AA23" s="25"/>
      <c r="AB23" s="25"/>
      <c r="AC23" s="96"/>
      <c r="AD23" s="97"/>
      <c r="AE23" s="96"/>
      <c r="AF23" s="95"/>
      <c r="AG23" s="96"/>
      <c r="AH23" s="95"/>
      <c r="AI23" s="96"/>
      <c r="AJ23" s="134"/>
      <c r="AK23" s="18"/>
      <c r="AL23" s="12"/>
      <c r="AM23" s="65"/>
      <c r="AN23" s="9"/>
      <c r="AO23" s="167"/>
      <c r="AP23" s="12"/>
      <c r="AS23" s="11"/>
      <c r="AT23" s="11"/>
      <c r="AU23" s="11"/>
      <c r="AV23" s="11"/>
      <c r="AW23" s="11"/>
      <c r="AX23" s="11"/>
      <c r="AY23" s="11"/>
      <c r="AZ23" s="11"/>
      <c r="BA23" s="11"/>
      <c r="BB23" s="11"/>
      <c r="BC23" s="11"/>
      <c r="BD23" s="11"/>
      <c r="BE23" s="11"/>
      <c r="BF23" s="11"/>
      <c r="BG23" s="11"/>
      <c r="BH23" s="55"/>
      <c r="BI23" s="51"/>
      <c r="BJ23" s="51"/>
      <c r="BK23" s="51"/>
      <c r="BL23" s="53"/>
      <c r="BM23" s="60"/>
      <c r="BN23" s="55"/>
      <c r="BO23" s="51"/>
      <c r="BP23" s="51"/>
      <c r="BQ23" s="51"/>
      <c r="BR23" s="51"/>
      <c r="BS23" s="11"/>
      <c r="BT23" s="55"/>
      <c r="BU23" s="51"/>
      <c r="BV23" s="51"/>
      <c r="BW23" s="51"/>
      <c r="BX23" s="51"/>
      <c r="BY23" s="11"/>
      <c r="BZ23" s="55"/>
      <c r="CA23" s="51"/>
      <c r="CB23" s="51"/>
      <c r="CC23" s="51"/>
      <c r="CD23" s="51"/>
      <c r="CF23" s="84"/>
      <c r="CG23" s="84"/>
      <c r="CH23" s="84"/>
      <c r="CI23" s="84"/>
      <c r="CJ23" s="84"/>
      <c r="CK23" s="84"/>
      <c r="CL23" s="84"/>
      <c r="CM23" s="84"/>
      <c r="CN23" s="11"/>
      <c r="CO23" s="84"/>
      <c r="CP23" s="84"/>
      <c r="CQ23" s="11"/>
      <c r="CR23" s="11"/>
    </row>
    <row r="24" spans="1:96" ht="12.75" customHeight="1" x14ac:dyDescent="0.25">
      <c r="A24" s="103"/>
      <c r="B24" s="9"/>
      <c r="C24" s="10"/>
      <c r="D24" s="10" t="s">
        <v>21</v>
      </c>
      <c r="E24" s="10"/>
      <c r="F24" s="30"/>
      <c r="G24" s="14"/>
      <c r="H24" s="30"/>
      <c r="I24" s="16"/>
      <c r="J24" s="30"/>
      <c r="K24" s="16"/>
      <c r="L24" s="30"/>
      <c r="M24" s="11"/>
      <c r="N24" s="11"/>
      <c r="O24" s="29">
        <f>(F24+H24)+(L24)</f>
        <v>0</v>
      </c>
      <c r="P24" s="25"/>
      <c r="Q24" s="11"/>
      <c r="R24" s="92" t="str">
        <f>IF(AC24="N/A","N/A",IF(BH$18=TRUE,AC24-F24,"N/A"))</f>
        <v>N/A</v>
      </c>
      <c r="S24" s="16"/>
      <c r="T24" s="92" t="str">
        <f>IF(AE24="N/A","N/A",IF(BN$18=TRUE,AE24-H24,"N/A"))</f>
        <v>N/A</v>
      </c>
      <c r="U24" s="17"/>
      <c r="V24" s="92" t="str">
        <f>IF(AG24="N/A","N/A",IF(BT$18=TRUE,AG24-J24,"N/A"))</f>
        <v>N/A</v>
      </c>
      <c r="W24" s="17"/>
      <c r="X24" s="92" t="str">
        <f>IF(AI24="N/A","N/A",IF(BZ$18=TRUE,AI24-L24,"N/A"))</f>
        <v>N/A</v>
      </c>
      <c r="Y24" s="11"/>
      <c r="Z24" s="29" t="e">
        <f>(R24+T24)+(X24)</f>
        <v>#VALUE!</v>
      </c>
      <c r="AA24" s="25"/>
      <c r="AB24" s="25"/>
      <c r="AC24" s="93" t="str">
        <f>IF(F24=0,"N/A",BK$24)</f>
        <v>N/A</v>
      </c>
      <c r="AD24" s="94"/>
      <c r="AE24" s="93" t="str">
        <f>IF(H24=0,"N/A",BQ$24)</f>
        <v>N/A</v>
      </c>
      <c r="AF24" s="95"/>
      <c r="AG24" s="93" t="str">
        <f>IF(J24=0,"N/A",BW$24)</f>
        <v>N/A</v>
      </c>
      <c r="AH24" s="95"/>
      <c r="AI24" s="93" t="str">
        <f>IF(L24=0,"N/A",CC$24)</f>
        <v>N/A</v>
      </c>
      <c r="AJ24" s="134"/>
      <c r="AK24" s="29" t="str">
        <f>(IF((AND(AC24="N/A",AE24="N/A",AG24="N/A",AI24="N/A")),"N/A",(IF(AC24="N/A",0,AC24))+(IF(AE24="N/A",0,AE24))+(IF(AG24="N/A",0,AG24))+(IF(AI24="N/A",0,AI24))))</f>
        <v>N/A</v>
      </c>
      <c r="AL24" s="12"/>
      <c r="AM24" s="65"/>
      <c r="AN24" s="9"/>
      <c r="AO24" s="167"/>
      <c r="AP24" s="12"/>
      <c r="BH24" s="54">
        <f>IF(BH$15=FALSE,(F24*(1+(((F$10)-(SUM(F$20:F$26)))/(SUM(F$20:F$26))))),"")</f>
        <v>0</v>
      </c>
      <c r="BI24" s="54">
        <f>IF(BI$19=FALSE,ROUNDDOWN(BH24,0),ROUND(BH24,0))</f>
        <v>0</v>
      </c>
      <c r="BJ24" s="54" t="str">
        <f>IF(BI24=MAX(BI$20:BI$26),ROW(),"")</f>
        <v/>
      </c>
      <c r="BK24" s="54">
        <f>IF(BH$15=TRUE,"N/A",IF(BJ24&lt;&gt;0,IF(MIN(BJ$20:BJ$26)=BJ24,BI24+(BL$18-BK$18),BI24),BI24))</f>
        <v>0</v>
      </c>
      <c r="BL24" s="52"/>
      <c r="BM24" s="61"/>
      <c r="BN24" s="54">
        <f>IF(BN$15=FALSE,(H24*(1+(((H$10)-(SUM(H$20:H$26)))/(SUM(H$20:H$26))))),"")</f>
        <v>0</v>
      </c>
      <c r="BO24" s="54">
        <f>IF(BO$19=FALSE,ROUNDDOWN(BN24,0),ROUND(BN24,0))</f>
        <v>0</v>
      </c>
      <c r="BP24" s="54" t="str">
        <f>IF(BO24=MAX(BO$20:BO$26),ROW(),"")</f>
        <v/>
      </c>
      <c r="BQ24" s="54">
        <f>IF(BN$15=TRUE,"N/A",IF(BP24&lt;&gt;0,IF(MIN(BP$20:BP$26)=BP24,BO24+(BR$18-BQ$18),BO24),BO24))</f>
        <v>0</v>
      </c>
      <c r="BR24" s="51"/>
      <c r="BS24" s="11"/>
      <c r="BT24" s="54" t="str">
        <f>IF(BT$15=FALSE,(J24*(1+(((J$10)-(SUM(J$20:J$26)))/(SUM(J$20:J$26))))),"")</f>
        <v/>
      </c>
      <c r="BU24" s="54" t="e">
        <f>IF(BU$19=FALSE,ROUNDDOWN(BT24,0),ROUND(BT24,0))</f>
        <v>#VALUE!</v>
      </c>
      <c r="BV24" s="54" t="e">
        <f>IF(BU24=MAX(BU$20:BU$26),ROW(),"")</f>
        <v>#VALUE!</v>
      </c>
      <c r="BW24" s="54" t="str">
        <f>IF(BT$15=TRUE,"N/A",IF(BV24&lt;&gt;0,IF(MIN(BV$20:BV$26)=BV24,BU24+(BX$18-BW$18),BU24),BU24))</f>
        <v>N/A</v>
      </c>
      <c r="BX24" s="51"/>
      <c r="BZ24" s="54" t="str">
        <f>IF(BZ$15=FALSE,(L24*(1+(((L$10)-(SUM(L$20:L$26)))/(SUM(L$20:L$26))))),"")</f>
        <v/>
      </c>
      <c r="CA24" s="54" t="e">
        <f>IF(CA$19=FALSE,ROUNDDOWN(BZ24,0),ROUND(BZ24,0))</f>
        <v>#VALUE!</v>
      </c>
      <c r="CB24" s="54" t="e">
        <f>IF(CA24=MAX(CA$20:CA$26),ROW(),"")</f>
        <v>#VALUE!</v>
      </c>
      <c r="CC24" s="54" t="str">
        <f>IF(BZ$15=TRUE,"N/A",IF(CB24&lt;&gt;0,IF(MIN(CB$20:CB$26)=CB24,CA24+(CD$18-CC$18),CA24),CA24))</f>
        <v>N/A</v>
      </c>
      <c r="CD24" s="51"/>
      <c r="CM24" s="74"/>
    </row>
    <row r="25" spans="1:96" ht="3.75" customHeight="1" x14ac:dyDescent="0.25">
      <c r="A25" s="65"/>
      <c r="B25" s="9"/>
      <c r="C25" s="10"/>
      <c r="D25" s="10"/>
      <c r="E25" s="10"/>
      <c r="F25" s="15"/>
      <c r="G25" s="16"/>
      <c r="H25" s="15"/>
      <c r="I25" s="16"/>
      <c r="J25" s="15"/>
      <c r="K25" s="16"/>
      <c r="L25" s="15"/>
      <c r="M25" s="11"/>
      <c r="N25" s="11"/>
      <c r="O25" s="18"/>
      <c r="P25" s="25"/>
      <c r="Q25" s="11"/>
      <c r="R25" s="44"/>
      <c r="S25" s="16"/>
      <c r="T25" s="44"/>
      <c r="U25" s="17"/>
      <c r="V25" s="44"/>
      <c r="W25" s="17"/>
      <c r="X25" s="44"/>
      <c r="Y25" s="11"/>
      <c r="Z25" s="18"/>
      <c r="AA25" s="25"/>
      <c r="AB25" s="25"/>
      <c r="AC25" s="96"/>
      <c r="AD25" s="97"/>
      <c r="AE25" s="96"/>
      <c r="AF25" s="95"/>
      <c r="AG25" s="96"/>
      <c r="AH25" s="95"/>
      <c r="AI25" s="96"/>
      <c r="AJ25" s="134"/>
      <c r="AK25" s="18"/>
      <c r="AL25" s="12"/>
      <c r="AM25" s="65"/>
      <c r="AN25" s="9"/>
      <c r="AO25" s="167"/>
      <c r="AP25" s="12"/>
      <c r="AQ25" s="65"/>
      <c r="BH25" s="55"/>
      <c r="BI25" s="51"/>
      <c r="BJ25" s="51"/>
      <c r="BK25" s="51"/>
      <c r="BL25" s="51"/>
      <c r="BM25" s="11"/>
      <c r="BN25" s="55"/>
      <c r="BO25" s="51"/>
      <c r="BP25" s="51"/>
      <c r="BQ25" s="51"/>
      <c r="BR25" s="51"/>
      <c r="BS25" s="11"/>
      <c r="BT25" s="55"/>
      <c r="BU25" s="51"/>
      <c r="BV25" s="51"/>
      <c r="BW25" s="51"/>
      <c r="BX25" s="51"/>
      <c r="BZ25" s="55"/>
      <c r="CA25" s="51"/>
      <c r="CB25" s="51"/>
      <c r="CC25" s="51"/>
      <c r="CD25" s="51"/>
      <c r="CM25" s="74"/>
    </row>
    <row r="26" spans="1:96" ht="12.75" customHeight="1" x14ac:dyDescent="0.25">
      <c r="A26" s="103"/>
      <c r="B26" s="9"/>
      <c r="C26" s="10"/>
      <c r="D26" s="10" t="s">
        <v>22</v>
      </c>
      <c r="E26" s="10"/>
      <c r="F26" s="30"/>
      <c r="G26" s="14"/>
      <c r="H26" s="30"/>
      <c r="I26" s="16"/>
      <c r="J26" s="30"/>
      <c r="K26" s="16"/>
      <c r="L26" s="30"/>
      <c r="M26" s="11"/>
      <c r="N26" s="11"/>
      <c r="O26" s="29">
        <f>(F26+H26)+(L26)</f>
        <v>0</v>
      </c>
      <c r="P26" s="25"/>
      <c r="Q26" s="11"/>
      <c r="R26" s="92" t="str">
        <f>IF(AC26="N/A","N/A",IF(BH$18=TRUE,AC26-F26,"N/A"))</f>
        <v>N/A</v>
      </c>
      <c r="S26" s="16"/>
      <c r="T26" s="92" t="str">
        <f>IF(AE26="N/A","N/A",IF(BN$18=TRUE,AE26-H26,"N/A"))</f>
        <v>N/A</v>
      </c>
      <c r="U26" s="17"/>
      <c r="V26" s="92" t="str">
        <f>IF(AG26="N/A","N/A",IF(BT$18=TRUE,AG26-J26,"N/A"))</f>
        <v>N/A</v>
      </c>
      <c r="W26" s="17"/>
      <c r="X26" s="92" t="str">
        <f>IF(AI26="N/A","N/A",IF(BZ$18=TRUE,AI26-L26,"N/A"))</f>
        <v>N/A</v>
      </c>
      <c r="Y26" s="11"/>
      <c r="Z26" s="68" t="e">
        <f>(R26+T26)+(X26)</f>
        <v>#VALUE!</v>
      </c>
      <c r="AA26" s="25"/>
      <c r="AB26" s="25"/>
      <c r="AC26" s="93" t="str">
        <f>IF(F26=0,"N/A",BK$26)</f>
        <v>N/A</v>
      </c>
      <c r="AD26" s="94"/>
      <c r="AE26" s="93" t="str">
        <f>IF(H26=0,"N/A",BQ$26)</f>
        <v>N/A</v>
      </c>
      <c r="AF26" s="95"/>
      <c r="AG26" s="93" t="str">
        <f>IF(J26=0,"N/A",BW$26)</f>
        <v>N/A</v>
      </c>
      <c r="AH26" s="95"/>
      <c r="AI26" s="93" t="str">
        <f>IF(L26=0,"N/A",CC$26)</f>
        <v>N/A</v>
      </c>
      <c r="AJ26" s="134"/>
      <c r="AK26" s="29" t="str">
        <f>(IF((AND(AC26="N/A",AE26="N/A",AG26="N/A",AI26="N/A")),"N/A",(IF(AC26="N/A",0,AC26))+(IF(AE26="N/A",0,AE26))+(IF(AG26="N/A",0,AG26))+(IF(AI26="N/A",0,AI26))))</f>
        <v>N/A</v>
      </c>
      <c r="AL26" s="12"/>
      <c r="AM26" s="65"/>
      <c r="AN26" s="9"/>
      <c r="AO26" s="167"/>
      <c r="AP26" s="12"/>
      <c r="AR26" s="11"/>
      <c r="BH26" s="54">
        <f>IF(BH$15=FALSE,(F26*(1+(((F$10)-(SUM(F$20:F$26)))/(SUM(F$20:F$26))))),"")</f>
        <v>0</v>
      </c>
      <c r="BI26" s="54">
        <f>IF(BI$19=FALSE,ROUNDDOWN(BH26,0),ROUND(BH26,0))</f>
        <v>0</v>
      </c>
      <c r="BJ26" s="54" t="str">
        <f>IF(BI26=MAX(BI$20:BI$26),ROW(),"")</f>
        <v/>
      </c>
      <c r="BK26" s="54">
        <f>IF(BH$15=TRUE,"N/A",IF(BJ26&lt;&gt;0,IF(MIN(BJ$20:BJ$26)=BJ26,BI26+(BL$18-BK$18),BI26),BI26))</f>
        <v>0</v>
      </c>
      <c r="BL26" s="52"/>
      <c r="BM26" s="61"/>
      <c r="BN26" s="54">
        <f>IF(BN$15=FALSE,(H26*(1+(((H$10)-(SUM(H$20:H$26)))/(SUM(H$20:H$26))))),"")</f>
        <v>0</v>
      </c>
      <c r="BO26" s="54">
        <f>IF(BO$19=FALSE,ROUNDDOWN(BN26,0),ROUND(BN26,0))</f>
        <v>0</v>
      </c>
      <c r="BP26" s="54" t="str">
        <f>IF(BO26=MAX(BO$20:BO$26),ROW(),"")</f>
        <v/>
      </c>
      <c r="BQ26" s="54">
        <f>IF(BN$15=TRUE,"N/A",IF(BP26&lt;&gt;0,IF(MIN(BP$20:BP$26)=BP26,BO26+(BR$18-BQ$18),BO26),BO26))</f>
        <v>0</v>
      </c>
      <c r="BR26" s="51"/>
      <c r="BS26" s="11"/>
      <c r="BT26" s="54" t="str">
        <f>IF(BT$15=FALSE,(J26*(1+(((J$10)-(SUM(J$20:J$26)))/(SUM(J$20:J$26))))),"")</f>
        <v/>
      </c>
      <c r="BU26" s="54" t="e">
        <f>IF(BU$19=FALSE,ROUNDDOWN(BT26,0),ROUND(BT26,0))</f>
        <v>#VALUE!</v>
      </c>
      <c r="BV26" s="54" t="e">
        <f>IF(BU26=MAX(BU$20:BU$26),ROW(),"")</f>
        <v>#VALUE!</v>
      </c>
      <c r="BW26" s="54" t="str">
        <f>IF(BT$15=TRUE,"N/A",IF(BV26&lt;&gt;0,IF(MIN(BV$20:BV$26)=BV26,BU26+(BX$18-BW$18),BU26),BU26))</f>
        <v>N/A</v>
      </c>
      <c r="BX26" s="51"/>
      <c r="BZ26" s="54" t="str">
        <f>IF(BZ$15=FALSE,(L26*(1+(((L$10)-(SUM(L$20:L$26)))/(SUM(L$20:L$26))))),"")</f>
        <v/>
      </c>
      <c r="CA26" s="54" t="e">
        <f>IF(CA$19=FALSE,ROUNDDOWN(BZ26,0),ROUND(BZ26,0))</f>
        <v>#VALUE!</v>
      </c>
      <c r="CB26" s="54" t="e">
        <f>IF(CA26=MAX(CA$20:CA$26),ROW(),"")</f>
        <v>#VALUE!</v>
      </c>
      <c r="CC26" s="54" t="str">
        <f>IF(BZ$15=TRUE,"N/A",IF(CB26&lt;&gt;0,IF(MIN(CB$20:CB$26)=CB26,CA26+(CD$18-CC$18),CA26),CA26))</f>
        <v>N/A</v>
      </c>
      <c r="CD26" s="51"/>
      <c r="CM26" s="74"/>
    </row>
    <row r="27" spans="1:96" ht="3.95" customHeight="1" x14ac:dyDescent="0.2">
      <c r="A27" s="103"/>
      <c r="B27" s="9"/>
      <c r="C27" s="10"/>
      <c r="D27" s="10"/>
      <c r="E27" s="10"/>
      <c r="F27" s="20"/>
      <c r="G27" s="16"/>
      <c r="H27" s="20"/>
      <c r="I27" s="16"/>
      <c r="J27" s="20"/>
      <c r="K27" s="16"/>
      <c r="L27" s="20"/>
      <c r="M27" s="11"/>
      <c r="N27" s="11"/>
      <c r="O27" s="59"/>
      <c r="P27" s="25"/>
      <c r="Q27" s="11"/>
      <c r="R27" s="64"/>
      <c r="S27" s="63"/>
      <c r="T27" s="64"/>
      <c r="U27" s="64"/>
      <c r="V27" s="64"/>
      <c r="W27" s="64"/>
      <c r="X27" s="64"/>
      <c r="Y27" s="65"/>
      <c r="Z27" s="66"/>
      <c r="AA27" s="66"/>
      <c r="AB27" s="66"/>
      <c r="AC27" s="64"/>
      <c r="AD27" s="63"/>
      <c r="AE27" s="64"/>
      <c r="AF27" s="67"/>
      <c r="AG27" s="67"/>
      <c r="AH27" s="67"/>
      <c r="AI27" s="64"/>
      <c r="AJ27" s="67"/>
      <c r="AK27" s="66"/>
      <c r="AL27" s="12"/>
      <c r="AM27" s="65"/>
      <c r="AN27" s="9"/>
      <c r="AO27" s="167"/>
      <c r="AP27" s="12"/>
      <c r="AS27" s="11"/>
      <c r="AT27" s="11"/>
      <c r="AU27" s="11"/>
      <c r="AV27" s="11"/>
      <c r="AW27" s="11"/>
      <c r="AX27" s="11"/>
      <c r="AY27" s="11"/>
      <c r="AZ27" s="11"/>
      <c r="BA27" s="11"/>
      <c r="BB27" s="11"/>
      <c r="BC27" s="11"/>
      <c r="BD27" s="11"/>
      <c r="BE27" s="11"/>
      <c r="BF27" s="11"/>
      <c r="BG27" s="11"/>
      <c r="BH27" s="51"/>
      <c r="BI27" s="51"/>
      <c r="BJ27" s="51"/>
      <c r="BK27" s="51"/>
      <c r="BL27" s="51"/>
      <c r="BM27" s="11"/>
      <c r="BN27" s="51"/>
      <c r="BO27" s="51"/>
      <c r="BP27" s="51"/>
      <c r="BQ27" s="51"/>
      <c r="BR27" s="51"/>
      <c r="BS27" s="11"/>
      <c r="BT27" s="51"/>
      <c r="BU27" s="51"/>
      <c r="BV27" s="51"/>
      <c r="BW27" s="51"/>
      <c r="BX27" s="51"/>
      <c r="BY27" s="11"/>
      <c r="BZ27" s="51"/>
      <c r="CA27" s="51"/>
      <c r="CB27" s="51"/>
      <c r="CC27" s="51"/>
      <c r="CD27" s="51"/>
      <c r="CF27" s="84"/>
      <c r="CG27" s="84"/>
      <c r="CH27" s="84"/>
      <c r="CI27" s="84"/>
      <c r="CJ27" s="84"/>
      <c r="CK27" s="84"/>
      <c r="CL27" s="84"/>
      <c r="CM27" s="84"/>
      <c r="CN27" s="11"/>
      <c r="CO27" s="84"/>
      <c r="CP27" s="84"/>
      <c r="CQ27" s="11"/>
      <c r="CR27" s="11"/>
    </row>
    <row r="28" spans="1:96" ht="12.75" customHeight="1" x14ac:dyDescent="0.25">
      <c r="A28" s="103"/>
      <c r="B28" s="9"/>
      <c r="C28" s="10"/>
      <c r="D28" s="11" t="s">
        <v>31</v>
      </c>
      <c r="E28" s="10"/>
      <c r="F28" s="76" t="str">
        <f>IF(AND(F20="",F22="",F24="",F26=""),"",IF(F10="","", SUM(F20:F26) &amp; " ("&amp;ROUND(SUM(F20:F26) /F$10*100,0) &amp;"%)"))</f>
        <v>47 (100%)</v>
      </c>
      <c r="G28" s="14"/>
      <c r="H28" s="76" t="str">
        <f>IF(AND(H20="",H22="",H24="",H26=""),"",IF(H10="","", SUM(H20:H26) &amp; " ("&amp;ROUND(SUM(H20:H26) /H$10*100,0) &amp;"%)"))</f>
        <v>41 (100%)</v>
      </c>
      <c r="I28" s="16"/>
      <c r="J28" s="76" t="str">
        <f>IF(AND(J20="",J22="",J24="",J26=""),"",IF(J10="","", SUM(J20:J26) &amp; " ("&amp;ROUND(SUM(J20:J26) /J$10*100,0) &amp;"%)"))</f>
        <v/>
      </c>
      <c r="K28" s="16"/>
      <c r="L28" s="76" t="str">
        <f>IF(AND(L20="",L22="",L24="",L26=""),"",IF(L10="","", SUM(L20:L26) &amp; " ("&amp;ROUND(SUM(L20:L26) /L$10*100,0) &amp;"%)"))</f>
        <v/>
      </c>
      <c r="M28" s="11"/>
      <c r="N28" s="11"/>
      <c r="O28" s="29" t="e">
        <f>(F28+H28)+(L28)</f>
        <v>#VALUE!</v>
      </c>
      <c r="P28" s="25"/>
      <c r="Q28" s="11"/>
      <c r="R28" s="17"/>
      <c r="S28" s="16"/>
      <c r="T28" s="17"/>
      <c r="U28" s="17"/>
      <c r="V28" s="17"/>
      <c r="W28" s="17"/>
      <c r="X28" s="17"/>
      <c r="Y28" s="11"/>
      <c r="Z28" s="25">
        <f>(R28+T28)+(X28)</f>
        <v>0</v>
      </c>
      <c r="AA28" s="25"/>
      <c r="AB28" s="25"/>
      <c r="AC28" s="17"/>
      <c r="AD28" s="16"/>
      <c r="AE28" s="17"/>
      <c r="AF28" s="134"/>
      <c r="AG28" s="134"/>
      <c r="AH28" s="134"/>
      <c r="AI28" s="17"/>
      <c r="AJ28" s="134"/>
      <c r="AK28" s="29">
        <f>IF(AND(AK20="N/A",AK22="N/A",AK24="N/A",AK26="N/A"),"N/A",IF(AK20="N/A",0,AK20)+IF(AK22="N/A",0,AK22)+IF(AK24="N/A",0,AK24)+IF(AK26="N/A",0,AK26))</f>
        <v>88</v>
      </c>
      <c r="AL28" s="12"/>
      <c r="AM28" s="65"/>
      <c r="AN28" s="9"/>
      <c r="AO28" s="167"/>
      <c r="AP28" s="12"/>
      <c r="BH28" s="51"/>
      <c r="BI28" s="51"/>
      <c r="BJ28" s="51"/>
      <c r="BK28" s="51"/>
      <c r="BL28" s="51"/>
      <c r="BM28" s="11"/>
      <c r="BN28" s="51"/>
      <c r="BO28" s="51"/>
      <c r="BP28" s="51"/>
      <c r="BQ28" s="51"/>
      <c r="BR28" s="51"/>
      <c r="BS28" s="11"/>
      <c r="BT28" s="51"/>
      <c r="BU28" s="51"/>
      <c r="BV28" s="51"/>
      <c r="BW28" s="51"/>
      <c r="BX28" s="51"/>
      <c r="BZ28" s="51"/>
      <c r="CA28" s="51"/>
      <c r="CB28" s="51"/>
      <c r="CC28" s="51"/>
      <c r="CD28" s="51"/>
      <c r="CM28" s="74"/>
    </row>
    <row r="29" spans="1:96" ht="12.75" customHeight="1" x14ac:dyDescent="0.25">
      <c r="A29" s="103"/>
      <c r="B29" s="9"/>
      <c r="C29" s="10"/>
      <c r="D29" s="10"/>
      <c r="E29" s="10"/>
      <c r="F29" s="17"/>
      <c r="G29" s="16"/>
      <c r="H29" s="17"/>
      <c r="I29" s="16"/>
      <c r="J29" s="16"/>
      <c r="K29" s="16"/>
      <c r="L29" s="17"/>
      <c r="M29" s="11"/>
      <c r="N29" s="11"/>
      <c r="O29" s="25"/>
      <c r="P29" s="25"/>
      <c r="Q29" s="11"/>
      <c r="R29" s="17"/>
      <c r="S29" s="16"/>
      <c r="T29" s="17"/>
      <c r="U29" s="17"/>
      <c r="V29" s="17"/>
      <c r="W29" s="17"/>
      <c r="X29" s="17"/>
      <c r="Y29" s="11"/>
      <c r="Z29" s="25"/>
      <c r="AA29" s="25"/>
      <c r="AB29" s="25"/>
      <c r="AC29" s="17"/>
      <c r="AD29" s="16"/>
      <c r="AE29" s="17"/>
      <c r="AF29" s="134"/>
      <c r="AG29" s="134"/>
      <c r="AH29" s="134"/>
      <c r="AI29" s="17"/>
      <c r="AJ29" s="134"/>
      <c r="AK29" s="25"/>
      <c r="AL29" s="12"/>
      <c r="AM29" s="65"/>
      <c r="AN29" s="9"/>
      <c r="AO29" s="167"/>
      <c r="AP29" s="12"/>
      <c r="BH29" s="51"/>
      <c r="BI29" s="51"/>
      <c r="BJ29" s="51"/>
      <c r="BK29" s="51"/>
      <c r="BL29" s="51"/>
      <c r="BM29" s="11"/>
      <c r="BN29" s="51"/>
      <c r="BO29" s="51"/>
      <c r="BP29" s="51"/>
      <c r="BQ29" s="51"/>
      <c r="BR29" s="51"/>
      <c r="BS29" s="11"/>
      <c r="BT29" s="51"/>
      <c r="BU29" s="51"/>
      <c r="BV29" s="51"/>
      <c r="BW29" s="51"/>
      <c r="BX29" s="51"/>
      <c r="BZ29" s="51"/>
      <c r="CA29" s="51"/>
      <c r="CB29" s="51"/>
      <c r="CC29" s="51"/>
      <c r="CD29" s="51"/>
      <c r="CI29" s="74" t="s">
        <v>56</v>
      </c>
      <c r="CM29" s="74"/>
    </row>
    <row r="30" spans="1:96" s="34" customFormat="1" ht="12.75" customHeight="1" x14ac:dyDescent="0.2">
      <c r="A30" s="104"/>
      <c r="B30" s="31"/>
      <c r="C30" s="19" t="s">
        <v>20</v>
      </c>
      <c r="D30" s="33"/>
      <c r="E30" s="33"/>
      <c r="F30" s="168" t="s">
        <v>0</v>
      </c>
      <c r="G30" s="168"/>
      <c r="H30" s="168"/>
      <c r="I30" s="168"/>
      <c r="J30" s="168"/>
      <c r="K30" s="46"/>
      <c r="L30" s="130" t="s">
        <v>1</v>
      </c>
      <c r="N30" s="35"/>
      <c r="O30" s="27" t="s">
        <v>2</v>
      </c>
      <c r="P30" s="36"/>
      <c r="R30" s="169" t="s">
        <v>0</v>
      </c>
      <c r="S30" s="169"/>
      <c r="T30" s="169"/>
      <c r="U30" s="169"/>
      <c r="V30" s="169"/>
      <c r="W30" s="137"/>
      <c r="X30" s="131" t="s">
        <v>1</v>
      </c>
      <c r="Y30" s="35"/>
      <c r="Z30" s="27" t="s">
        <v>2</v>
      </c>
      <c r="AA30" s="36"/>
      <c r="AB30" s="11"/>
      <c r="AC30" s="170" t="s">
        <v>0</v>
      </c>
      <c r="AD30" s="170"/>
      <c r="AE30" s="170"/>
      <c r="AF30" s="170"/>
      <c r="AG30" s="170"/>
      <c r="AH30" s="137"/>
      <c r="AI30" s="132" t="s">
        <v>1</v>
      </c>
      <c r="AJ30" s="137"/>
      <c r="AK30" s="136" t="s">
        <v>2</v>
      </c>
      <c r="AL30" s="37"/>
      <c r="AM30" s="105"/>
      <c r="AN30" s="31"/>
      <c r="AO30" s="72" t="str">
        <f>IF(AO31&lt;&gt;"", "Ethnicity Errors","")</f>
        <v/>
      </c>
      <c r="AP30" s="37"/>
      <c r="AQ30" s="104"/>
      <c r="AR30" s="1"/>
      <c r="AS30" s="38"/>
      <c r="AT30" s="38"/>
      <c r="AU30" s="38"/>
      <c r="AV30" s="38"/>
      <c r="AW30" s="38"/>
      <c r="AX30" s="38"/>
      <c r="AY30" s="38"/>
      <c r="AZ30" s="38"/>
      <c r="BA30" s="38"/>
      <c r="BB30" s="38"/>
      <c r="BC30" s="38"/>
      <c r="BD30" s="38"/>
      <c r="BE30" s="38"/>
      <c r="BF30" s="38"/>
      <c r="BG30" s="38"/>
      <c r="BH30" s="51" t="b">
        <f>IF((F$10)&gt;=(SUM(F$32:F$34)), TRUE,FALSE)</f>
        <v>1</v>
      </c>
      <c r="BI30" s="52">
        <f>(ROUND(BH32,0)+ROUND(BH34,0))</f>
        <v>47</v>
      </c>
      <c r="BJ30" s="52"/>
      <c r="BK30" s="52">
        <f>SUM(BI$32:BI$34)</f>
        <v>47</v>
      </c>
      <c r="BL30" s="52">
        <f>(F$10)</f>
        <v>47</v>
      </c>
      <c r="BM30" s="60"/>
      <c r="BN30" s="51" t="b">
        <f>IF((H$10)&gt;=(H32+H34), TRUE,FALSE)</f>
        <v>1</v>
      </c>
      <c r="BO30" s="52">
        <f>IF(BN$15=FALSE,(ROUND(BN32,0)+ROUND(BN34,0)+ROUND(BN38,0)+ROUND(BN40,0)),0)</f>
        <v>73</v>
      </c>
      <c r="BP30" s="52"/>
      <c r="BQ30" s="52">
        <f>SUM(BO32:BO34)</f>
        <v>41</v>
      </c>
      <c r="BR30" s="52">
        <f>(H$10)</f>
        <v>41</v>
      </c>
      <c r="BS30" s="11"/>
      <c r="BT30" s="51" t="b">
        <f>IF((J$10)&gt;=(SUM(J$32:J$34)), TRUE,FALSE)</f>
        <v>1</v>
      </c>
      <c r="BU30" s="52">
        <f>IF(BT15=FALSE,((ROUND(BT32,0)+ROUND(BT34,0)+ROUND(BT38,0)+ROUND(BT40,0))),0)</f>
        <v>0</v>
      </c>
      <c r="BV30" s="52"/>
      <c r="BW30" s="52" t="e">
        <f>SUM(BU$32:BU$34)</f>
        <v>#VALUE!</v>
      </c>
      <c r="BX30" s="62" t="str">
        <f>(J$10)</f>
        <v/>
      </c>
      <c r="BY30" s="38"/>
      <c r="BZ30" s="51" t="b">
        <f>IF((L$10)&gt;=(SUM(L$32:L$34)), TRUE,FALSE)</f>
        <v>1</v>
      </c>
      <c r="CA30" s="52">
        <f>IF(BZ15=FALSE,((ROUND(BZ32,0)+ROUND(BZ34,0)+ROUND(BZ38,0)+ROUND(BZ40,0))),0)</f>
        <v>0</v>
      </c>
      <c r="CB30" s="52"/>
      <c r="CC30" s="52" t="e">
        <f>SUM(CA$32:CA$34)</f>
        <v>#VALUE!</v>
      </c>
      <c r="CD30" s="62" t="str">
        <f>(L$10)</f>
        <v/>
      </c>
      <c r="CE30" s="85"/>
      <c r="CF30" s="74"/>
      <c r="CG30" s="74"/>
      <c r="CH30" s="74"/>
      <c r="CI30" s="74"/>
      <c r="CJ30" s="74"/>
      <c r="CK30" s="74"/>
      <c r="CL30" s="74"/>
      <c r="CM30" s="74"/>
      <c r="CN30" s="38"/>
      <c r="CO30" s="74"/>
      <c r="CP30" s="74"/>
      <c r="CQ30" s="38"/>
      <c r="CR30" s="38"/>
    </row>
    <row r="31" spans="1:96" s="34" customFormat="1" ht="12.75" customHeight="1" x14ac:dyDescent="0.2">
      <c r="A31" s="104"/>
      <c r="B31" s="31"/>
      <c r="C31" s="32"/>
      <c r="D31" s="33"/>
      <c r="E31" s="33"/>
      <c r="F31" s="121" t="s">
        <v>3</v>
      </c>
      <c r="G31" s="121"/>
      <c r="H31" s="13" t="s">
        <v>4</v>
      </c>
      <c r="I31" s="121"/>
      <c r="J31" s="121" t="s">
        <v>65</v>
      </c>
      <c r="K31" s="121"/>
      <c r="L31" s="134"/>
      <c r="O31" s="39"/>
      <c r="P31" s="39"/>
      <c r="R31" s="121" t="s">
        <v>3</v>
      </c>
      <c r="S31" s="121"/>
      <c r="T31" s="13" t="s">
        <v>4</v>
      </c>
      <c r="U31" s="134"/>
      <c r="V31" s="13" t="s">
        <v>65</v>
      </c>
      <c r="W31" s="134"/>
      <c r="X31" s="134"/>
      <c r="Z31" s="39"/>
      <c r="AA31" s="39"/>
      <c r="AB31" s="39"/>
      <c r="AC31" s="121" t="s">
        <v>3</v>
      </c>
      <c r="AD31" s="121"/>
      <c r="AE31" s="13" t="s">
        <v>4</v>
      </c>
      <c r="AF31" s="134"/>
      <c r="AG31" s="13" t="s">
        <v>65</v>
      </c>
      <c r="AH31" s="134"/>
      <c r="AI31" s="134"/>
      <c r="AJ31" s="134"/>
      <c r="AK31" s="134"/>
      <c r="AL31" s="37"/>
      <c r="AM31" s="105"/>
      <c r="AN31" s="31"/>
      <c r="AO31" s="167" t="str">
        <f>(IF(AND(F32="",F34=""),"",IF(AND(BH15=FALSE,BH30=FALSE),"ES ethnicity count ("&amp;TEXT(F32+F34,"0")&amp;") &gt; to ES total number of persons("&amp;TEXT(F10,"0")&amp;")"&amp;CHAR(10),"")&amp;IF(AND(BH15=FALSE,BH31=FALSE),"ES ethnicity count ("&amp;TEXT(F32+F34,"0")&amp;") is less than 80% of total number of ES persons ("&amp;TEXT(F10,"0")&amp;")"&amp;CHAR(10),"")))&amp;(IF(AND(H32="",H34=""),"",(IF(AND(BN15=FALSE,BN30=FALSE),"TH ethnicity count ("&amp;TEXT(H32+H34,"0")&amp;") &gt; to TH total number of persons ("&amp;TEXT(H10,"0")&amp;")"&amp;CHAR(10),"")&amp;IF(AND(BN15=FALSE,BN31=FALSE),"TH ethnicity count ("&amp;TEXT(H32+H34,"0")&amp;") is less than 80% of total number of TH persons ("&amp;TEXT(H10,"0")&amp;")"&amp;CHAR(10),""))))&amp;(IF(AND(J32="",J34=""),"",(IF(AND(BT15=FALSE,BT30=FALSE),"SH ethnicity count ("&amp;TEXT(J32+J34,"0")&amp;") &gt; to SH total number of persons ("&amp;TEXT(J10,"0")&amp;")"&amp;CHAR(10),"")&amp;IF(AND(BT15=FALSE,BT31=FALSE),"SH ethnicity count ("&amp;TEXT(J32+J34,"0")&amp;") is less than 80% of total number of SH persons ("&amp;TEXT(J10,"0")&amp;")"&amp;CHAR(10),""))))&amp;(IF(AND(L32="",L34=""),"",(IF(AND(BZ15=FALSE,BZ30=FALSE),"Unsheltered ethnicity count ("&amp;TEXT(L32+L34,"0")&amp;") &gt; to unsheltered total number of persons ("&amp;TEXT(L10,"0")&amp;")"&amp;CHAR(10),"")&amp;IF(AND(BZ15=FALSE,BZ31=FALSE),"Unsheltered ethnicity count ("&amp;TEXT(L32+L34,"0")&amp;") is less than 80% of total number of unsheltered persons ("&amp;TEXT(L10,"0")&amp;")"&amp;CHAR(10),""))))</f>
        <v/>
      </c>
      <c r="AP31" s="37"/>
      <c r="AQ31" s="104"/>
      <c r="AR31" s="38"/>
      <c r="AS31" s="38"/>
      <c r="AT31" s="38"/>
      <c r="AU31" s="38"/>
      <c r="AV31" s="38"/>
      <c r="AW31" s="38"/>
      <c r="AX31" s="38"/>
      <c r="AY31" s="38"/>
      <c r="AZ31" s="38"/>
      <c r="BA31" s="38"/>
      <c r="BB31" s="38"/>
      <c r="BC31" s="38"/>
      <c r="BD31" s="38"/>
      <c r="BE31" s="38"/>
      <c r="BF31" s="38"/>
      <c r="BG31" s="38"/>
      <c r="BH31" s="52" t="b">
        <f>IF(BH15=FALSE,(IF((SUM(F$32:F$34))/(F$10)&gt;=0.8,TRUE,FALSE)),FALSE)</f>
        <v>1</v>
      </c>
      <c r="BI31" s="51" t="b">
        <f>(F$10)=(ROUND(BH32,0)+ROUND(BH34,0))</f>
        <v>1</v>
      </c>
      <c r="BJ31" s="51"/>
      <c r="BK31" s="51"/>
      <c r="BL31" s="51"/>
      <c r="BM31" s="11"/>
      <c r="BN31" s="52" t="b">
        <f>IF(BN15=FALSE,(IF((SUM(H$32:H$34))/(H$10)&gt;=0.8,TRUE,FALSE)),FALSE)</f>
        <v>1</v>
      </c>
      <c r="BO31" s="51" t="b">
        <f>(H$10)=(ROUND(BN32,0)+ROUND(BN34,0))</f>
        <v>1</v>
      </c>
      <c r="BP31" s="51"/>
      <c r="BQ31" s="51"/>
      <c r="BR31" s="51"/>
      <c r="BS31" s="11"/>
      <c r="BT31" s="52" t="b">
        <f>IF(BT15=FALSE,(IF((SUM(J$32:J$34))/(J$10)&gt;=0.8,TRUE,FALSE)),FALSE)</f>
        <v>0</v>
      </c>
      <c r="BU31" s="51" t="e">
        <f>(E$10)=(ROUND(BT32,0)+ROUND(BT34,0))</f>
        <v>#VALUE!</v>
      </c>
      <c r="BV31" s="51"/>
      <c r="BW31" s="56"/>
      <c r="BX31" s="56"/>
      <c r="BY31" s="38"/>
      <c r="BZ31" s="52" t="b">
        <f>IF(BZ15=FALSE,(IF((SUM(L$32:L$34))/(L$10)&gt;=0.8,TRUE,FALSE)),FALSE)</f>
        <v>0</v>
      </c>
      <c r="CA31" s="51" t="e">
        <f>(L$10)=(ROUND(BZ32,0)+ROUND(BZ34,0))</f>
        <v>#VALUE!</v>
      </c>
      <c r="CB31" s="51"/>
      <c r="CC31" s="56"/>
      <c r="CD31" s="56"/>
      <c r="CF31" s="74"/>
      <c r="CG31" s="74"/>
      <c r="CH31" s="74"/>
      <c r="CI31" s="74" t="s">
        <v>3</v>
      </c>
      <c r="CJ31" s="74"/>
      <c r="CK31" s="74" t="s">
        <v>4</v>
      </c>
      <c r="CL31" s="74"/>
      <c r="CM31" s="74" t="s">
        <v>65</v>
      </c>
      <c r="CN31" s="38"/>
      <c r="CO31" s="74" t="s">
        <v>1</v>
      </c>
      <c r="CP31" s="74"/>
      <c r="CQ31" s="38"/>
      <c r="CR31" s="38"/>
    </row>
    <row r="32" spans="1:96" s="34" customFormat="1" ht="12.75" customHeight="1" x14ac:dyDescent="0.2">
      <c r="A32" s="104"/>
      <c r="B32" s="31"/>
      <c r="C32" s="33"/>
      <c r="D32" s="10" t="s">
        <v>7</v>
      </c>
      <c r="E32" s="33"/>
      <c r="F32" s="30">
        <v>46</v>
      </c>
      <c r="G32" s="14"/>
      <c r="H32" s="30">
        <v>40</v>
      </c>
      <c r="I32" s="16"/>
      <c r="J32" s="30"/>
      <c r="K32" s="16"/>
      <c r="L32" s="30"/>
      <c r="O32" s="29">
        <f>(F32+H32)+(L32)</f>
        <v>86</v>
      </c>
      <c r="P32" s="40"/>
      <c r="R32" s="92">
        <f>IF(AC32="N/A","N/A",IF(BH$30=TRUE,AC32-F32,"N/A"))</f>
        <v>0</v>
      </c>
      <c r="S32" s="98"/>
      <c r="T32" s="92">
        <f>IF(AE32="N/A","N/A",IF(BN$30=TRUE,AE32-H32,"N/A"))</f>
        <v>0</v>
      </c>
      <c r="U32" s="99"/>
      <c r="V32" s="92" t="str">
        <f>IF(AG32="N/A","N/A",IF(BT$30=TRUE,AG32-J32,"N/A"))</f>
        <v>N/A</v>
      </c>
      <c r="W32" s="99"/>
      <c r="X32" s="92" t="str">
        <f>IF(AI32="N/A","N/A",IF(BZ$30=TRUE,AI32-L32,"N/A"))</f>
        <v>N/A</v>
      </c>
      <c r="Y32" s="11"/>
      <c r="Z32" s="29" t="e">
        <f>(R32+T32)+(X32)</f>
        <v>#VALUE!</v>
      </c>
      <c r="AA32" s="40"/>
      <c r="AB32" s="40"/>
      <c r="AC32" s="93">
        <f>IF(F32=0,"N/A",BK$32)</f>
        <v>46</v>
      </c>
      <c r="AD32" s="94"/>
      <c r="AE32" s="93">
        <f>IF(H32=0,"N/A",BQ$32)</f>
        <v>40</v>
      </c>
      <c r="AF32" s="95"/>
      <c r="AG32" s="93" t="str">
        <f>IF(J32=0,"N/A",BW$32)</f>
        <v>N/A</v>
      </c>
      <c r="AH32" s="95"/>
      <c r="AI32" s="93" t="str">
        <f>IF(L32=0,"N/A",CC$32)</f>
        <v>N/A</v>
      </c>
      <c r="AJ32" s="134"/>
      <c r="AK32" s="29">
        <f>(IF(AND(AC32="N/A",AE32="N/A",AG32="N/A",AI32="N/A"),"N/A",(IF(AC32="N/A",0,AC32))+(IF(AE32="N/A",0,AE32))+(IF(AG32="N/A",0,AG32))+(IF(AI32="N/A",0,AI32))))</f>
        <v>86</v>
      </c>
      <c r="AL32" s="37"/>
      <c r="AM32" s="105"/>
      <c r="AN32" s="31"/>
      <c r="AO32" s="167"/>
      <c r="AP32" s="37"/>
      <c r="AQ32" s="104"/>
      <c r="AR32" s="38"/>
      <c r="AS32" s="38"/>
      <c r="AT32" s="38"/>
      <c r="AU32" s="38"/>
      <c r="AV32" s="38"/>
      <c r="AW32" s="38"/>
      <c r="AX32" s="38"/>
      <c r="AY32" s="38"/>
      <c r="AZ32" s="38"/>
      <c r="BA32" s="38"/>
      <c r="BB32" s="38"/>
      <c r="BC32" s="38"/>
      <c r="BD32" s="38"/>
      <c r="BE32" s="38"/>
      <c r="BF32" s="38"/>
      <c r="BG32" s="38"/>
      <c r="BH32" s="54">
        <f>IF(BH$15=FALSE,(F32*(1+(((F$10)-(SUM(F$32:F$34)))/(SUM(F$32:F$34))))),"")</f>
        <v>46</v>
      </c>
      <c r="BI32" s="54">
        <f>IF(BI$31=FALSE,ROUNDDOWN(BH32,0),ROUND(BH32,0))</f>
        <v>46</v>
      </c>
      <c r="BJ32" s="54">
        <f>IF(BI32=MAX(BI$32:BI$34),ROW(),"")</f>
        <v>32</v>
      </c>
      <c r="BK32" s="54">
        <f>IF(BH$15=TRUE,"N/A",IF(BJ32&lt;&gt;0,IF(MIN(BJ$32:BJ$34)=BJ32,BI32+(BL$30-BK$30),BI32),BI32))</f>
        <v>46</v>
      </c>
      <c r="BL32" s="52"/>
      <c r="BM32" s="61"/>
      <c r="BN32" s="54">
        <f>IF(BN$15=FALSE,(H32*(1+(((H$10)-(SUM(H$32:H$34)))/(SUM(H$32:H$34))))),"")</f>
        <v>40</v>
      </c>
      <c r="BO32" s="54">
        <f>IF(BO$31=FALSE,ROUNDDOWN(BN32,0),ROUND(BN32,0))</f>
        <v>40</v>
      </c>
      <c r="BP32" s="54">
        <f>IF(BO32=MAX(BO$32:BO$34),ROW(),"")</f>
        <v>32</v>
      </c>
      <c r="BQ32" s="54">
        <f>IF(BN$15=TRUE,"N/A",IF(BP32&lt;&gt;0,IF(MIN(BP$32:BP$34)=BP32,BO32+(BR$30-BQ$30),BO32),BO32))</f>
        <v>40</v>
      </c>
      <c r="BR32" s="51"/>
      <c r="BS32" s="11"/>
      <c r="BT32" s="54" t="str">
        <f>IF(BT$15=FALSE,(J32*(1+(((J$10)-(SUM(J$32:J$34)))/(SUM(J$32:J$34))))),"")</f>
        <v/>
      </c>
      <c r="BU32" s="54" t="e">
        <f>IF(BU$31=FALSE,ROUNDDOWN(BT32,0),ROUND(BT32,0))</f>
        <v>#VALUE!</v>
      </c>
      <c r="BV32" s="54" t="e">
        <f>IF(BU32=MAX(BU$32:BU$34),ROW(),"")</f>
        <v>#VALUE!</v>
      </c>
      <c r="BW32" s="54" t="str">
        <f>IF(BT$15=TRUE,"N/A",IF(BV32&lt;&gt;0,IF(MIN(BV$32:BV$34)=BV32,BU32+(BX$30-BW$30),BU32),BU32))</f>
        <v>N/A</v>
      </c>
      <c r="BX32" s="56"/>
      <c r="BY32" s="38"/>
      <c r="BZ32" s="54" t="str">
        <f>IF(BZ$15=FALSE,(L32*(1+(((L$10)-(SUM(L$32:L$34)))/(SUM(L$32:L$34))))),"")</f>
        <v/>
      </c>
      <c r="CA32" s="54" t="e">
        <f>IF(CA$31=FALSE,ROUNDDOWN(BZ32,0),ROUND(BZ32,0))</f>
        <v>#VALUE!</v>
      </c>
      <c r="CB32" s="54" t="e">
        <f>IF(CA32=MAX(CA$32:CA$34),ROW(),"")</f>
        <v>#VALUE!</v>
      </c>
      <c r="CC32" s="54" t="str">
        <f>IF(BZ$15=TRUE,"N/A",IF(CB32&lt;&gt;0,IF(MIN(CB$32:CB$34)=CB32,CA32+(CD$30-CC$30),CA32),CA32))</f>
        <v>N/A</v>
      </c>
      <c r="CD32" s="56"/>
      <c r="CF32" s="74"/>
      <c r="CG32" s="74"/>
      <c r="CH32" s="74"/>
      <c r="CI32" s="74" t="b">
        <f>IF(OR(F$10="", F$10=0),FALSE,OR(AND((((F$32+F$34)/F$10*100)&gt;0),(((F$32+F$34)/F$10*100)&lt;80)),((F$32+F$34)/F$10*100)&gt;100))</f>
        <v>0</v>
      </c>
      <c r="CJ32" s="74"/>
      <c r="CK32" s="74" t="b">
        <f>IF(OR(H$10="",H$10=0),FALSE,OR(AND((((H$32+H$34)/H$10*100)&gt;0),(((H$32+H$34)/H$10*100)&lt;80)),((H$32+H$34)/H$10*100)&gt;100))</f>
        <v>0</v>
      </c>
      <c r="CL32" s="74"/>
      <c r="CM32" s="74" t="b">
        <f>IF(OR(J$10="",J$10=0),FALSE,OR(AND((((J$32+J$34)/J$10*100)&gt;0),(((J$32+J$34)/J$10*100)&lt;80)),((J$32+J$34)/J$10*100)&gt;100))</f>
        <v>0</v>
      </c>
      <c r="CN32" s="38"/>
      <c r="CO32" s="74" t="b">
        <f>IF(OR(L$10="",L$10=0),FALSE,OR(AND((((L$32+L$34)/L$10*100)&gt;0),(((L$32+L$34)/L$10*100)&lt;80)),((L$32+L$34)/L$10*100)&gt;100))</f>
        <v>0</v>
      </c>
      <c r="CP32" s="74"/>
      <c r="CQ32" s="38"/>
      <c r="CR32" s="38"/>
    </row>
    <row r="33" spans="1:96" s="34" customFormat="1" ht="3.95" customHeight="1" x14ac:dyDescent="0.2">
      <c r="A33" s="105"/>
      <c r="B33" s="31"/>
      <c r="C33" s="33"/>
      <c r="D33" s="10"/>
      <c r="E33" s="33"/>
      <c r="F33" s="15"/>
      <c r="G33" s="16"/>
      <c r="H33" s="15"/>
      <c r="I33" s="16"/>
      <c r="J33" s="15"/>
      <c r="K33" s="16"/>
      <c r="L33" s="15"/>
      <c r="O33" s="18"/>
      <c r="P33" s="40"/>
      <c r="R33" s="100"/>
      <c r="S33" s="98"/>
      <c r="T33" s="100"/>
      <c r="U33" s="99"/>
      <c r="V33" s="100"/>
      <c r="W33" s="99"/>
      <c r="X33" s="100"/>
      <c r="Y33" s="11"/>
      <c r="Z33" s="18"/>
      <c r="AA33" s="40"/>
      <c r="AB33" s="40"/>
      <c r="AC33" s="96"/>
      <c r="AD33" s="97"/>
      <c r="AE33" s="96"/>
      <c r="AF33" s="95"/>
      <c r="AG33" s="96"/>
      <c r="AH33" s="95"/>
      <c r="AI33" s="96"/>
      <c r="AJ33" s="134"/>
      <c r="AK33" s="18"/>
      <c r="AL33" s="37"/>
      <c r="AM33" s="105"/>
      <c r="AN33" s="31"/>
      <c r="AO33" s="167"/>
      <c r="AP33" s="37"/>
      <c r="AQ33" s="105"/>
      <c r="AR33" s="38"/>
      <c r="BH33" s="55"/>
      <c r="BI33" s="51"/>
      <c r="BJ33" s="51"/>
      <c r="BK33" s="51"/>
      <c r="BL33" s="51"/>
      <c r="BM33" s="11"/>
      <c r="BN33" s="55"/>
      <c r="BO33" s="51"/>
      <c r="BP33" s="51"/>
      <c r="BQ33" s="51"/>
      <c r="BR33" s="51"/>
      <c r="BS33" s="11"/>
      <c r="BT33" s="55"/>
      <c r="BU33" s="51"/>
      <c r="BV33" s="51"/>
      <c r="BW33" s="51"/>
      <c r="BX33" s="56"/>
      <c r="BZ33" s="55"/>
      <c r="CA33" s="51"/>
      <c r="CB33" s="51"/>
      <c r="CC33" s="51"/>
      <c r="CD33" s="56"/>
      <c r="CF33" s="84"/>
      <c r="CG33" s="84"/>
      <c r="CH33" s="84"/>
      <c r="CI33" s="84"/>
      <c r="CJ33" s="84"/>
      <c r="CK33" s="84"/>
      <c r="CL33" s="84"/>
      <c r="CM33" s="84"/>
      <c r="CO33" s="84"/>
      <c r="CP33" s="84"/>
    </row>
    <row r="34" spans="1:96" s="34" customFormat="1" ht="12.75" customHeight="1" x14ac:dyDescent="0.2">
      <c r="A34" s="104"/>
      <c r="B34" s="31"/>
      <c r="C34" s="33"/>
      <c r="D34" s="10" t="s">
        <v>8</v>
      </c>
      <c r="E34" s="33"/>
      <c r="F34" s="30">
        <v>1</v>
      </c>
      <c r="G34" s="14"/>
      <c r="H34" s="30">
        <v>1</v>
      </c>
      <c r="I34" s="16"/>
      <c r="J34" s="30"/>
      <c r="K34" s="16"/>
      <c r="L34" s="30"/>
      <c r="O34" s="29">
        <f>(F34+H34)+(L34)</f>
        <v>2</v>
      </c>
      <c r="P34" s="40"/>
      <c r="R34" s="92">
        <f>IF(AC34="N/A","N/A",IF(BH$30=TRUE,AC34-F34,"N/A"))</f>
        <v>0</v>
      </c>
      <c r="S34" s="98"/>
      <c r="T34" s="92">
        <f>IF(AE34="N/A","N/A",IF(BN$30=TRUE,AE34-H34,"N/A"))</f>
        <v>0</v>
      </c>
      <c r="U34" s="99"/>
      <c r="V34" s="92" t="str">
        <f>IF(AG34="N/A","N/A",IF(BT$30=TRUE,AG34-J34,"N/A"))</f>
        <v>N/A</v>
      </c>
      <c r="W34" s="99"/>
      <c r="X34" s="92" t="str">
        <f>IF(AI34="N/A","N/A",IF(BZ$30=TRUE,AI34-L34,"N/A"))</f>
        <v>N/A</v>
      </c>
      <c r="Y34" s="11"/>
      <c r="Z34" s="29" t="e">
        <f>(R34+T34)+(X34)</f>
        <v>#VALUE!</v>
      </c>
      <c r="AA34" s="40"/>
      <c r="AB34" s="40"/>
      <c r="AC34" s="93">
        <f>IF(F34=0,"N/A",BK$34)</f>
        <v>1</v>
      </c>
      <c r="AD34" s="94"/>
      <c r="AE34" s="93">
        <f>IF(H34=0,"N/A",BQ$34)</f>
        <v>1</v>
      </c>
      <c r="AF34" s="95"/>
      <c r="AG34" s="93" t="str">
        <f>IF(J34=0,"N/A",BW$34)</f>
        <v>N/A</v>
      </c>
      <c r="AH34" s="95"/>
      <c r="AI34" s="93" t="str">
        <f>IF(L34=0,"N/A",CC$34)</f>
        <v>N/A</v>
      </c>
      <c r="AJ34" s="134"/>
      <c r="AK34" s="29">
        <f>(IF((AND(AC34="N/A",AE34="N/A",AG34="N/A",AI34="N/A")),"N/A",(IF(AC34="N/A",0,AC34))+(IF(AE34="N/A",0,AE34))+(IF(AG34="N/A",0,AG34))+(IF(AI34="N/A",0,AI34))))</f>
        <v>2</v>
      </c>
      <c r="AL34" s="37"/>
      <c r="AM34" s="105"/>
      <c r="AN34" s="31"/>
      <c r="AO34" s="167"/>
      <c r="AP34" s="37"/>
      <c r="AQ34" s="104"/>
      <c r="AS34" s="38"/>
      <c r="AT34" s="38"/>
      <c r="AU34" s="38"/>
      <c r="AV34" s="38"/>
      <c r="AW34" s="38"/>
      <c r="AX34" s="38"/>
      <c r="AY34" s="38"/>
      <c r="AZ34" s="38"/>
      <c r="BA34" s="38"/>
      <c r="BB34" s="38"/>
      <c r="BC34" s="38"/>
      <c r="BD34" s="38"/>
      <c r="BE34" s="38"/>
      <c r="BF34" s="38"/>
      <c r="BG34" s="38"/>
      <c r="BH34" s="54">
        <f>IF(BH$15=FALSE,(F34*(1+(((F$10)-(SUM(F$32:F$34)))/(SUM(F$32:F$34))))),"")</f>
        <v>1</v>
      </c>
      <c r="BI34" s="54">
        <f>IF(BI$31=FALSE,ROUNDDOWN(BH34,0),ROUND(BH34,0))</f>
        <v>1</v>
      </c>
      <c r="BJ34" s="54" t="str">
        <f>IF(BI34=MAX(BI$32:BI$34),ROW(),"")</f>
        <v/>
      </c>
      <c r="BK34" s="54">
        <f>IF(BH$15=TRUE,"N/A",IF(BJ34&lt;&gt;0,IF(MIN(BJ$32:BJ$34)=BJ34,BI34+(BL$30-BK$30),BI34),BI34))</f>
        <v>1</v>
      </c>
      <c r="BL34" s="52"/>
      <c r="BM34" s="61"/>
      <c r="BN34" s="54">
        <f>IF(BN$15=FALSE,(H34*(1+(((H$10)-(SUM(H$32:H$34)))/(SUM(H$32:H$34))))),"")</f>
        <v>1</v>
      </c>
      <c r="BO34" s="54">
        <f>IF(BO$31=FALSE,ROUNDDOWN(BN34,0),ROUND(BN34,0))</f>
        <v>1</v>
      </c>
      <c r="BP34" s="54" t="str">
        <f>IF(BO34=MAX(BO$32:BO$34),ROW(),"")</f>
        <v/>
      </c>
      <c r="BQ34" s="54">
        <f>IF(BN$15=TRUE,"N/A",IF(BP34&lt;&gt;0,IF(MIN(BP$32:BP$34)=BP34,BO34+(BR$30-BQ$30),BO34),BO34))</f>
        <v>1</v>
      </c>
      <c r="BR34" s="51"/>
      <c r="BS34" s="11"/>
      <c r="BT34" s="54" t="str">
        <f>IF(BT$15=FALSE,(J34*(1+(((J$10)-(SUM(J$32:J$34)))/(SUM(J$32:J$34))))),"")</f>
        <v/>
      </c>
      <c r="BU34" s="54" t="e">
        <f>IF(BU$31=FALSE,ROUNDDOWN(BT34,0),ROUND(BT34,0))</f>
        <v>#VALUE!</v>
      </c>
      <c r="BV34" s="54" t="e">
        <f>IF(BU34=MAX(BU$32:BU$34),ROW(),"")</f>
        <v>#VALUE!</v>
      </c>
      <c r="BW34" s="54" t="str">
        <f>IF(BT$15=TRUE,"N/A",IF(BV34&lt;&gt;0,IF(MIN(BV$32:BV$34)=BV34,BU34+(BX$30-BW$30),BU34),BU34))</f>
        <v>N/A</v>
      </c>
      <c r="BX34" s="56"/>
      <c r="BY34" s="38"/>
      <c r="BZ34" s="54" t="str">
        <f>IF(BZ$15=FALSE,(L34*(1+(((L$10)-(SUM(L$32:L$34)))/(SUM(L$32:L$34))))),"")</f>
        <v/>
      </c>
      <c r="CA34" s="54" t="e">
        <f>IF(CA$31=FALSE,ROUNDDOWN(BZ34,0),ROUND(BZ34,0))</f>
        <v>#VALUE!</v>
      </c>
      <c r="CB34" s="54" t="e">
        <f>IF(CA34=MAX(CA$32:CA$34),ROW(),"")</f>
        <v>#VALUE!</v>
      </c>
      <c r="CC34" s="54" t="str">
        <f>IF(BZ$15=TRUE,"N/A",IF(CB34&lt;&gt;0,IF(MIN(CB$32:CB$34)=CB34,CA34+(CD$30-CC$30),CA34),CA34))</f>
        <v>N/A</v>
      </c>
      <c r="CD34" s="56"/>
      <c r="CF34" s="74"/>
      <c r="CG34" s="74"/>
      <c r="CH34" s="74"/>
      <c r="CI34" s="74"/>
      <c r="CJ34" s="74"/>
      <c r="CK34" s="74"/>
      <c r="CL34" s="74"/>
      <c r="CM34" s="74"/>
      <c r="CN34" s="38"/>
      <c r="CO34" s="74"/>
      <c r="CP34" s="74"/>
      <c r="CQ34" s="38"/>
      <c r="CR34" s="38"/>
    </row>
    <row r="35" spans="1:96" s="34" customFormat="1" ht="3.95" customHeight="1" x14ac:dyDescent="0.2">
      <c r="A35" s="104"/>
      <c r="B35" s="31"/>
      <c r="C35" s="33"/>
      <c r="D35" s="33"/>
      <c r="E35" s="33"/>
      <c r="F35" s="39" t="s">
        <v>58</v>
      </c>
      <c r="G35" s="39"/>
      <c r="H35" s="39"/>
      <c r="I35" s="39"/>
      <c r="J35" s="39"/>
      <c r="K35" s="39"/>
      <c r="L35" s="39"/>
      <c r="O35" s="39"/>
      <c r="P35" s="39"/>
      <c r="R35" s="39"/>
      <c r="S35" s="39"/>
      <c r="T35" s="39"/>
      <c r="U35" s="39"/>
      <c r="V35" s="39"/>
      <c r="W35" s="39"/>
      <c r="X35" s="39"/>
      <c r="Z35" s="39"/>
      <c r="AA35" s="39"/>
      <c r="AB35" s="39"/>
      <c r="AC35" s="39"/>
      <c r="AD35" s="39"/>
      <c r="AE35" s="39"/>
      <c r="AF35" s="39"/>
      <c r="AG35" s="39"/>
      <c r="AH35" s="39"/>
      <c r="AI35" s="39"/>
      <c r="AJ35" s="39"/>
      <c r="AK35" s="39"/>
      <c r="AL35" s="37"/>
      <c r="AM35" s="105"/>
      <c r="AN35" s="31"/>
      <c r="AO35" s="167"/>
      <c r="AP35" s="37"/>
      <c r="AQ35" s="104"/>
      <c r="AR35" s="38"/>
      <c r="AS35" s="38"/>
      <c r="AT35" s="38"/>
      <c r="AU35" s="38"/>
      <c r="AV35" s="38"/>
      <c r="AW35" s="38"/>
      <c r="AX35" s="38"/>
      <c r="AY35" s="38"/>
      <c r="AZ35" s="38"/>
      <c r="BA35" s="38"/>
      <c r="BB35" s="38"/>
      <c r="BC35" s="38"/>
      <c r="BD35" s="38"/>
      <c r="BE35" s="38"/>
      <c r="BF35" s="38"/>
      <c r="BG35" s="38"/>
      <c r="BH35" s="56"/>
      <c r="BI35" s="56"/>
      <c r="BJ35" s="56"/>
      <c r="BK35" s="56"/>
      <c r="BL35" s="56"/>
      <c r="BN35" s="56"/>
      <c r="BO35" s="56"/>
      <c r="BP35" s="56"/>
      <c r="BQ35" s="56"/>
      <c r="BR35" s="56"/>
      <c r="BT35" s="56"/>
      <c r="BU35" s="56"/>
      <c r="BV35" s="56"/>
      <c r="BW35" s="56"/>
      <c r="BX35" s="56"/>
      <c r="BY35" s="38"/>
      <c r="BZ35" s="56"/>
      <c r="CA35" s="56"/>
      <c r="CB35" s="56"/>
      <c r="CC35" s="56"/>
      <c r="CD35" s="56"/>
      <c r="CF35" s="74"/>
      <c r="CG35" s="74"/>
      <c r="CH35" s="74"/>
      <c r="CI35" s="74"/>
      <c r="CJ35" s="74"/>
      <c r="CK35" s="74"/>
      <c r="CL35" s="74"/>
      <c r="CM35" s="74"/>
      <c r="CN35" s="38"/>
      <c r="CO35" s="74"/>
      <c r="CP35" s="74"/>
      <c r="CQ35" s="38"/>
      <c r="CR35" s="38"/>
    </row>
    <row r="36" spans="1:96" s="34" customFormat="1" ht="12.75" customHeight="1" thickBot="1" x14ac:dyDescent="0.25">
      <c r="A36" s="104"/>
      <c r="B36" s="31"/>
      <c r="C36" s="33"/>
      <c r="D36" s="11" t="s">
        <v>32</v>
      </c>
      <c r="E36" s="33"/>
      <c r="F36" s="76" t="str">
        <f>IF(AND(F32="",F34=""),"",IF(F10="","",F34+F32&amp;" ("&amp;ROUND((F34+F32)/F$10*100,0)&amp;"%)"))</f>
        <v>47 (100%)</v>
      </c>
      <c r="G36" s="14"/>
      <c r="H36" s="76" t="str">
        <f>IF(AND(H32="",H34=""),"",IF(H10="","",H34+H32&amp;" ("&amp;ROUND((H34+H32)/H$10*100,0)&amp;"%)"))</f>
        <v>41 (100%)</v>
      </c>
      <c r="I36" s="16"/>
      <c r="J36" s="76" t="str">
        <f>IF(AND(J32="",J34=""),"",IF(J10="","",J34+J32&amp;" ("&amp;ROUND((J34+J32)/J$10*100,0)&amp;"%)"))</f>
        <v/>
      </c>
      <c r="K36" s="16"/>
      <c r="L36" s="76" t="str">
        <f>IF(AND(L32="",L34=""),"",IF(L10="","",L34+L32&amp;" ("&amp;ROUND((L34+L32)/L$10*100,0)&amp;"%)"))</f>
        <v/>
      </c>
      <c r="M36" s="11"/>
      <c r="N36" s="11"/>
      <c r="O36" s="29" t="e">
        <f>(F36+H36)+(L36)</f>
        <v>#VALUE!</v>
      </c>
      <c r="P36" s="25"/>
      <c r="Q36" s="11"/>
      <c r="R36" s="17"/>
      <c r="S36" s="16"/>
      <c r="T36" s="17"/>
      <c r="U36" s="17"/>
      <c r="V36" s="17"/>
      <c r="W36" s="17"/>
      <c r="X36" s="17"/>
      <c r="Y36" s="11"/>
      <c r="Z36" s="25">
        <f>(R36+T36)+(X36)</f>
        <v>0</v>
      </c>
      <c r="AA36" s="25"/>
      <c r="AB36" s="25"/>
      <c r="AC36" s="17"/>
      <c r="AD36" s="16"/>
      <c r="AE36" s="17"/>
      <c r="AF36" s="134"/>
      <c r="AG36" s="134"/>
      <c r="AH36" s="134"/>
      <c r="AI36" s="17"/>
      <c r="AJ36" s="134"/>
      <c r="AK36" s="29">
        <f>IF(AND(AK32="N/A",AK34="N/A"),"N/A",IF(AK32="N/A",0,AK32)+IF(AK34="N/A",0,AK34))</f>
        <v>88</v>
      </c>
      <c r="AL36" s="37"/>
      <c r="AM36" s="105"/>
      <c r="AN36" s="31"/>
      <c r="AO36" s="167"/>
      <c r="AP36" s="37"/>
      <c r="AQ36" s="104"/>
      <c r="AR36" s="38"/>
      <c r="AS36" s="38"/>
      <c r="AT36" s="38"/>
      <c r="AU36" s="38"/>
      <c r="AV36" s="38"/>
      <c r="AW36" s="38"/>
      <c r="AX36" s="38"/>
      <c r="AY36" s="38"/>
      <c r="AZ36" s="38"/>
      <c r="BA36" s="38"/>
      <c r="BB36" s="38"/>
      <c r="BC36" s="38"/>
      <c r="BD36" s="38"/>
      <c r="BE36" s="38"/>
      <c r="BF36" s="38"/>
      <c r="BG36" s="38"/>
      <c r="BH36" s="56"/>
      <c r="BI36" s="56"/>
      <c r="BJ36" s="56"/>
      <c r="BK36" s="56"/>
      <c r="BL36" s="56"/>
      <c r="BM36" s="38"/>
      <c r="BN36" s="56"/>
      <c r="BO36" s="56"/>
      <c r="BP36" s="56"/>
      <c r="BQ36" s="56"/>
      <c r="BR36" s="56"/>
      <c r="BS36" s="38"/>
      <c r="BT36" s="56"/>
      <c r="BU36" s="56"/>
      <c r="BV36" s="56"/>
      <c r="BW36" s="56"/>
      <c r="BX36" s="56"/>
      <c r="BY36" s="38"/>
      <c r="BZ36" s="56"/>
      <c r="CA36" s="56"/>
      <c r="CB36" s="56"/>
      <c r="CC36" s="56"/>
      <c r="CD36" s="56"/>
      <c r="CF36" s="74"/>
      <c r="CG36" s="74" t="s">
        <v>33</v>
      </c>
      <c r="CH36" s="74"/>
      <c r="CI36" s="74" t="s">
        <v>57</v>
      </c>
      <c r="CJ36" s="74"/>
      <c r="CK36" s="74"/>
      <c r="CL36" s="74"/>
      <c r="CM36" s="74"/>
      <c r="CN36" s="38"/>
      <c r="CO36" s="74"/>
      <c r="CP36" s="74"/>
      <c r="CQ36" s="38"/>
      <c r="CR36" s="38"/>
    </row>
    <row r="37" spans="1:96" s="34" customFormat="1" ht="12.75" customHeight="1" thickBot="1" x14ac:dyDescent="0.25">
      <c r="A37" s="104"/>
      <c r="B37" s="31"/>
      <c r="C37" s="33"/>
      <c r="D37" s="33"/>
      <c r="E37" s="33"/>
      <c r="F37" s="39"/>
      <c r="G37" s="39"/>
      <c r="H37" s="39"/>
      <c r="I37" s="39"/>
      <c r="J37" s="39"/>
      <c r="K37" s="39"/>
      <c r="L37" s="39"/>
      <c r="O37" s="39"/>
      <c r="P37" s="39"/>
      <c r="R37" s="39"/>
      <c r="S37" s="39"/>
      <c r="T37" s="39"/>
      <c r="U37" s="39"/>
      <c r="V37" s="39"/>
      <c r="W37" s="39"/>
      <c r="X37" s="39"/>
      <c r="Z37" s="39"/>
      <c r="AA37" s="39"/>
      <c r="AB37" s="39"/>
      <c r="AC37" s="39"/>
      <c r="AD37" s="39"/>
      <c r="AE37" s="39"/>
      <c r="AF37" s="39"/>
      <c r="AG37" s="39"/>
      <c r="AH37" s="39"/>
      <c r="AI37" s="39"/>
      <c r="AJ37" s="39"/>
      <c r="AK37" s="39"/>
      <c r="AL37" s="37"/>
      <c r="AM37" s="105"/>
      <c r="AN37" s="31"/>
      <c r="AO37" s="167"/>
      <c r="AP37" s="37"/>
      <c r="AQ37" s="104"/>
      <c r="AR37" s="38"/>
      <c r="AS37" s="38"/>
      <c r="AT37" s="38"/>
      <c r="AU37" s="38"/>
      <c r="AV37" s="38"/>
      <c r="AW37" s="38"/>
      <c r="AX37" s="38"/>
      <c r="AY37" s="38"/>
      <c r="AZ37" s="38"/>
      <c r="BA37" s="38"/>
      <c r="BB37" s="38"/>
      <c r="BC37" s="38"/>
      <c r="BD37" s="38"/>
      <c r="BE37" s="38"/>
      <c r="BF37" s="38"/>
      <c r="BG37" s="38"/>
      <c r="BH37" s="56"/>
      <c r="BI37" s="56"/>
      <c r="BJ37" s="56"/>
      <c r="BK37" s="56"/>
      <c r="BL37" s="56"/>
      <c r="BM37" s="38"/>
      <c r="BN37" s="56"/>
      <c r="BO37" s="56"/>
      <c r="BP37" s="56"/>
      <c r="BQ37" s="56"/>
      <c r="BR37" s="56"/>
      <c r="BS37" s="38"/>
      <c r="BT37" s="56"/>
      <c r="BU37" s="56"/>
      <c r="BV37" s="56"/>
      <c r="BW37" s="56"/>
      <c r="BX37" s="56"/>
      <c r="BY37" s="38"/>
      <c r="BZ37" s="56"/>
      <c r="CA37" s="56"/>
      <c r="CB37" s="56"/>
      <c r="CC37" s="56"/>
      <c r="CD37" s="56"/>
      <c r="CF37" s="74"/>
      <c r="CG37" s="83" t="str">
        <f>(IF(AND(F40="",F42="",F44="",F46="",F48="",F50=""),"",(IF(AND(BH15=FALSE,BH38=FALSE),"ES race total number of persons for which race is known ("&amp;TEXT(F40+F42+F44+F46+F48+F50,"0")&amp;") &gt; to ES total number of persons("&amp;TEXT(F10,"0")&amp;")"&amp;CHAR(10),"")&amp;IF(AND(BH15=FALSE,BH39=FALSE),"ES race count ("&amp;TEXT(F40+F42+F44+F46+F48+F50,"0")&amp;") is less than 80% of total number of ES persons ("&amp;TEXT(F10,"0")&amp;")"&amp;CHAR(10),""))))&amp;(IF(AND(H40="",H42="",H44="",H46="",H48="",H50=""),"",(IF(AND(BN15=FALSE,BN38=FALSE),"TH race total number of persons for which race is known ("&amp;TEXT(H40+H42+H44+H46+H48+H50,"0")&amp;") &gt; to TH total number of persons ("&amp;TEXT(H10,"0")&amp;")"&amp;CHAR(10),"")&amp;IF(AND(BN15=FALSE,BN39=FALSE),"TH race count ("&amp;TEXT(H40+H42+H44+H46+H48+H50,"0")&amp;") is less than 80% of total number of TH persons ("&amp;TEXT(H10,"0")&amp;")"&amp;CHAR(10),""))))&amp;(IF(AND(J40="",J42="",J44="",J46="",J48="",J50),"",(IF(AND(BT15=FALSE,BT38=FALSE),"SH race total number of persons for which race is known ("&amp;TEXT(J40+J42+J44+J46+J48+J50,"0")&amp;") &gt; to SH total number of persons ("&amp;TEXT(J10,"0")&amp;")"&amp;CHAR(10),"")&amp;IF(AND(BT15=FALSE,BT39=FALSE),"SH race count ("&amp;TEXT(J40+J42+J44+J46+J48+J50,"0")&amp;") is less than 80% of total number of SH persons ("&amp;TEXT(J10,"0")&amp;")"&amp;CHAR(10),""))))&amp;(IF(AND(L40="",L42="",L44="",L46="",L48="",L50),"",(IF(AND(BZ15=FALSE,BZ38=FALSE),"Unsheltered race total number of persons for which race is known ("&amp;TEXT(L40+L42+L44+L46+L48+L50,"0")&amp;") &gt; to unsheltered total number of persons ("&amp;TEXT(L10,"0")&amp;")"&amp;CHAR(10),"")&amp;IF(AND(BZ15=FALSE,BZ39=FALSE),"Unsheltered race count ("&amp;TEXT(L40+L42+L44+L46+L48+L50,"0")&amp;") is less than 80% of total number of unsheltered persons ("&amp;TEXT(L10,"0")&amp;")"&amp;CHAR(10),""))))</f>
        <v/>
      </c>
      <c r="CH37" s="74"/>
      <c r="CI37" s="74"/>
      <c r="CJ37" s="74"/>
      <c r="CK37" s="74"/>
      <c r="CL37" s="74"/>
      <c r="CM37" s="74"/>
      <c r="CN37" s="38"/>
      <c r="CO37" s="74"/>
      <c r="CP37" s="74"/>
      <c r="CQ37" s="38"/>
      <c r="CR37" s="38"/>
    </row>
    <row r="38" spans="1:96" s="34" customFormat="1" ht="12.75" customHeight="1" thickBot="1" x14ac:dyDescent="0.25">
      <c r="A38" s="104"/>
      <c r="B38" s="31"/>
      <c r="C38" s="19" t="s">
        <v>18</v>
      </c>
      <c r="D38" s="33"/>
      <c r="E38" s="33"/>
      <c r="F38" s="168" t="s">
        <v>0</v>
      </c>
      <c r="G38" s="168"/>
      <c r="H38" s="168"/>
      <c r="I38" s="168"/>
      <c r="J38" s="168"/>
      <c r="K38" s="46"/>
      <c r="L38" s="130" t="s">
        <v>1</v>
      </c>
      <c r="N38" s="35"/>
      <c r="O38" s="27" t="s">
        <v>2</v>
      </c>
      <c r="P38" s="36"/>
      <c r="R38" s="169" t="s">
        <v>0</v>
      </c>
      <c r="S38" s="169"/>
      <c r="T38" s="169"/>
      <c r="U38" s="169"/>
      <c r="V38" s="169"/>
      <c r="W38" s="137"/>
      <c r="X38" s="131" t="s">
        <v>1</v>
      </c>
      <c r="Y38" s="35"/>
      <c r="Z38" s="27" t="s">
        <v>2</v>
      </c>
      <c r="AA38" s="36"/>
      <c r="AB38" s="11"/>
      <c r="AC38" s="170" t="s">
        <v>0</v>
      </c>
      <c r="AD38" s="170"/>
      <c r="AE38" s="170"/>
      <c r="AF38" s="170"/>
      <c r="AG38" s="170"/>
      <c r="AH38" s="137"/>
      <c r="AI38" s="132" t="s">
        <v>1</v>
      </c>
      <c r="AJ38" s="137"/>
      <c r="AK38" s="136" t="s">
        <v>2</v>
      </c>
      <c r="AL38" s="37"/>
      <c r="AM38" s="105"/>
      <c r="AN38" s="31"/>
      <c r="AO38" s="69" t="str">
        <f>IF(AO39&lt;&gt;"", "Race Errors","")</f>
        <v/>
      </c>
      <c r="AP38" s="37"/>
      <c r="AQ38" s="104"/>
      <c r="AR38" s="38"/>
      <c r="AS38" s="38"/>
      <c r="AT38" s="38"/>
      <c r="AU38" s="38"/>
      <c r="AV38" s="38"/>
      <c r="AW38" s="38"/>
      <c r="AX38" s="38"/>
      <c r="AY38" s="38"/>
      <c r="AZ38" s="38"/>
      <c r="BA38" s="38"/>
      <c r="BB38" s="38"/>
      <c r="BC38" s="38"/>
      <c r="BD38" s="38"/>
      <c r="BE38" s="38"/>
      <c r="BF38" s="38"/>
      <c r="BG38" s="38"/>
      <c r="BH38" s="51" t="b">
        <f>IF((F$10)&gt;=(SUM(F$40:F$50)), TRUE,FALSE)</f>
        <v>1</v>
      </c>
      <c r="BI38" s="52">
        <f>(ROUND(BH40,0)+ROUND(BH42,0)+ROUND(BH44,0)+ROUND(BH46,0)+ROUND(BH48,0)+ROUND(BH50,0))</f>
        <v>47</v>
      </c>
      <c r="BJ38" s="52"/>
      <c r="BK38" s="52">
        <f>SUM(BI$40:BI$50)</f>
        <v>47</v>
      </c>
      <c r="BL38" s="52">
        <f>(F$10)</f>
        <v>47</v>
      </c>
      <c r="BM38" s="60"/>
      <c r="BN38" s="51" t="b">
        <f>IF((H$10)&gt;=(SUM(H$40:H$50)),TRUE,FALSE)</f>
        <v>1</v>
      </c>
      <c r="BO38" s="52">
        <f>IF(BN15=FALSE,((ROUND(BN40,0)+ROUND(BN42,0)+ROUND(BN44,0)+ROUND(BN46,0)+ROUND(BN48,0)+ROUND(BN50,0))),0)</f>
        <v>41</v>
      </c>
      <c r="BP38" s="52"/>
      <c r="BQ38" s="52">
        <f>SUM(BO40:BO50)</f>
        <v>41</v>
      </c>
      <c r="BR38" s="52">
        <f>(H$10)</f>
        <v>41</v>
      </c>
      <c r="BS38" s="61"/>
      <c r="BT38" s="51" t="b">
        <f>IF((J$10)&gt;=(SUM(J$40:J$50)), TRUE,FALSE)</f>
        <v>1</v>
      </c>
      <c r="BU38" s="52">
        <f>IF(BT15=FALSE,((ROUND(BT40,0)+ROUND(BT42,0)+ROUND(BT44,0)+ROUND(BT46,0)+ROUND(BT48,0)+ROUND(BT50,0))),0)</f>
        <v>0</v>
      </c>
      <c r="BV38" s="52"/>
      <c r="BW38" s="52" t="e">
        <f>SUM(BU40:BU50)</f>
        <v>#VALUE!</v>
      </c>
      <c r="BX38" s="62" t="str">
        <f>(J$10)</f>
        <v/>
      </c>
      <c r="BY38" s="38"/>
      <c r="BZ38" s="51" t="b">
        <f>IF((L$10)&gt;=(SUM(L$40:L$50)), TRUE,FALSE)</f>
        <v>1</v>
      </c>
      <c r="CA38" s="52">
        <f>IF(BZ15=FALSE,((ROUND(BZ40,0)+ROUND(BZ42,0)+ROUND(BZ44,0)+ROUND(BZ46,0)+ROUND(BZ48,0)+ROUND(BZ50,0))),0)</f>
        <v>0</v>
      </c>
      <c r="CB38" s="52"/>
      <c r="CC38" s="52" t="e">
        <f>SUM(CA40:CA50)</f>
        <v>#VALUE!</v>
      </c>
      <c r="CD38" s="62" t="str">
        <f>(L$10)</f>
        <v/>
      </c>
      <c r="CE38" s="85"/>
      <c r="CF38" s="74"/>
      <c r="CG38" s="83"/>
      <c r="CH38" s="74"/>
      <c r="CI38" s="74" t="s">
        <v>3</v>
      </c>
      <c r="CJ38" s="74"/>
      <c r="CK38" s="74" t="s">
        <v>4</v>
      </c>
      <c r="CL38" s="74"/>
      <c r="CM38" s="74" t="s">
        <v>65</v>
      </c>
      <c r="CN38" s="38"/>
      <c r="CO38" s="74" t="s">
        <v>1</v>
      </c>
      <c r="CP38" s="74"/>
      <c r="CQ38" s="38"/>
      <c r="CR38" s="38"/>
    </row>
    <row r="39" spans="1:96" s="34" customFormat="1" ht="12.75" customHeight="1" thickBot="1" x14ac:dyDescent="0.25">
      <c r="A39" s="104"/>
      <c r="B39" s="31"/>
      <c r="C39" s="33"/>
      <c r="D39" s="38"/>
      <c r="E39" s="33"/>
      <c r="F39" s="121" t="s">
        <v>3</v>
      </c>
      <c r="G39" s="121"/>
      <c r="H39" s="13" t="s">
        <v>4</v>
      </c>
      <c r="I39" s="121"/>
      <c r="J39" s="121" t="s">
        <v>65</v>
      </c>
      <c r="K39" s="121"/>
      <c r="L39" s="134"/>
      <c r="O39" s="39"/>
      <c r="P39" s="39"/>
      <c r="R39" s="121" t="s">
        <v>3</v>
      </c>
      <c r="S39" s="121"/>
      <c r="T39" s="13" t="s">
        <v>4</v>
      </c>
      <c r="U39" s="134"/>
      <c r="V39" s="13" t="s">
        <v>65</v>
      </c>
      <c r="W39" s="134"/>
      <c r="X39" s="134"/>
      <c r="Z39" s="39"/>
      <c r="AA39" s="39"/>
      <c r="AB39" s="39"/>
      <c r="AC39" s="121" t="s">
        <v>3</v>
      </c>
      <c r="AD39" s="121"/>
      <c r="AE39" s="13" t="s">
        <v>4</v>
      </c>
      <c r="AF39" s="134"/>
      <c r="AG39" s="13" t="s">
        <v>65</v>
      </c>
      <c r="AH39" s="134"/>
      <c r="AI39" s="134"/>
      <c r="AJ39" s="134"/>
      <c r="AK39" s="134"/>
      <c r="AL39" s="37"/>
      <c r="AM39" s="105"/>
      <c r="AN39" s="31"/>
      <c r="AO39" s="167" t="str">
        <f>IF(CG37="","",CG37&amp;CHAR(10))&amp;IF(CG38="","",CG38&amp;CHAR(10))&amp;IF(CG39="","",CG39&amp;CHAR(10))&amp;IF(CG40="","",CG40&amp;CHAR(10))&amp;IF(CG42="","",CG42&amp;CHAR(10))&amp;IF(CG44="","",CG44&amp;CHAR(10))&amp;IF(CG46="","",CG46&amp;CHAR(10))&amp;IF(CG48="","",CG48&amp;CHAR(10))&amp;IF(CG50="","",CG50&amp;CHAR(10))</f>
        <v/>
      </c>
      <c r="AP39" s="37"/>
      <c r="AQ39" s="104"/>
      <c r="BH39" s="52" t="b">
        <f>IF(BH15=FALSE,(IF((SUM(F$40:F$50))/(F$10)&gt;=0.8,TRUE,FALSE)),FALSE)</f>
        <v>1</v>
      </c>
      <c r="BI39" s="51" t="b">
        <f>(F$10)=(ROUND(BH40,0)+ROUND(BH42,0)+ROUND(BH44,0)+ROUND(BH46,0)+ROUND(BH48,0)+ROUND(BH50,0))</f>
        <v>1</v>
      </c>
      <c r="BJ39" s="51"/>
      <c r="BK39" s="51"/>
      <c r="BL39" s="51"/>
      <c r="BM39" s="11"/>
      <c r="BN39" s="52" t="b">
        <f>IF(BN15=FALSE,(IF((SUM(H$40:H$50)/(H$10)&gt;=0.8),TRUE,FALSE)),FALSE)</f>
        <v>1</v>
      </c>
      <c r="BO39" s="51" t="b">
        <f>(H$10)=(ROUND(BN40,0)+ROUND(BN42,0)+ROUND(BN44,0)+ROUND(BN46,0)+ROUND(BN48,0)+ROUND(BN50,0))</f>
        <v>1</v>
      </c>
      <c r="BP39" s="51"/>
      <c r="BQ39" s="51"/>
      <c r="BR39" s="51"/>
      <c r="BS39" s="11"/>
      <c r="BT39" s="52" t="b">
        <f>IF(BT15=FALSE,(IF((SUM(J$40:J$50))/(J$10)&gt;=0.8,TRUE,FALSE)),FALSE)</f>
        <v>0</v>
      </c>
      <c r="BU39" s="51" t="e">
        <f>(E$10)=(ROUND(BT40,0)+ROUND(BT42,0)+ROUND(BT44,0)+ROUND(BT46,0)+ROUND(BT48,0)+ROUND(BT50,0))</f>
        <v>#VALUE!</v>
      </c>
      <c r="BV39" s="51"/>
      <c r="BW39" s="56"/>
      <c r="BX39" s="56"/>
      <c r="BZ39" s="52" t="b">
        <f>IF(BZ15=FALSE,(IF((SUM(L$40:L$50))/(L$10)&gt;=0.8,TRUE,FALSE)),FALSE)</f>
        <v>0</v>
      </c>
      <c r="CA39" s="51" t="e">
        <f>(L$10)=(ROUND(BZ40,0)+ROUND(BZ42,0)+ROUND(BZ44,0)+ROUND(BZ46,0)+ROUND(BZ48,0)+ROUND(BZ50,0))</f>
        <v>#VALUE!</v>
      </c>
      <c r="CB39" s="51"/>
      <c r="CC39" s="56"/>
      <c r="CD39" s="56"/>
      <c r="CF39" s="84"/>
      <c r="CG39" s="83"/>
      <c r="CH39" s="84"/>
      <c r="CI39" s="86" t="b">
        <f>IF(OR(F$10="",F$10=0),FALSE,OR((AND(((SUM(F$40:F$50)/F$10)*100&gt;0),((SUM(F$40:F$50)/F$10)*100)&lt;80)),(((SUM(F$40:F$50))/F$10*100)&gt;100)))</f>
        <v>0</v>
      </c>
      <c r="CJ39" s="87"/>
      <c r="CK39" s="87" t="b">
        <f>IF(OR(H$10="",H$10=0),FALSE,OR((AND(((SUM(H$40:H$50)/H$10)*100&gt;0),((SUM(H$40:H$50)/H$10)*100)&lt;80)),(((SUM(H$40:H$50))/H$10*100)&gt;100)))</f>
        <v>0</v>
      </c>
      <c r="CL39" s="87"/>
      <c r="CM39" s="87" t="b">
        <f>IF(OR(J$10="",J$10=0),FALSE,OR((AND(((SUM(J$40:J$50)/J$10)*100&gt;0),((SUM(J$40:J$50)/J$10)*100)&lt;80)),(((SUM(J$40:J$50))/J$10*100)&gt;100)))</f>
        <v>0</v>
      </c>
      <c r="CO39" s="87" t="b">
        <f>IF(OR(L$10="",L$10=0),FALSE,OR((AND(((SUM(L$40:L$50)/L$10)*100&gt;0),((SUM(L$40:L$50)/L$10)*100)&lt;80)),(((SUM(L$40:L$50))/L$10*100)&gt;100)))</f>
        <v>0</v>
      </c>
      <c r="CP39" s="87"/>
    </row>
    <row r="40" spans="1:96" s="34" customFormat="1" ht="12.75" customHeight="1" x14ac:dyDescent="0.2">
      <c r="A40" s="104"/>
      <c r="B40" s="31"/>
      <c r="C40" s="10"/>
      <c r="D40" s="10" t="s">
        <v>9</v>
      </c>
      <c r="E40" s="33"/>
      <c r="F40" s="30">
        <v>26</v>
      </c>
      <c r="G40" s="14"/>
      <c r="H40" s="30">
        <v>31</v>
      </c>
      <c r="I40" s="16"/>
      <c r="J40" s="30"/>
      <c r="K40" s="16"/>
      <c r="L40" s="30"/>
      <c r="O40" s="29">
        <f>(F40+H40)+(L40)</f>
        <v>57</v>
      </c>
      <c r="P40" s="40"/>
      <c r="R40" s="92">
        <f>IF(AC40="N/A","N/A",IF(BH$38=TRUE,AC40-F40,"N/A"))</f>
        <v>0</v>
      </c>
      <c r="S40" s="98"/>
      <c r="T40" s="92">
        <f>IF(AE40="N/A","N/A",IF(BN$38=TRUE,AE40-H40,"N/A"))</f>
        <v>0</v>
      </c>
      <c r="U40" s="99"/>
      <c r="V40" s="92" t="str">
        <f>IF(AG40="N/A","N/A",IF(BT$38=TRUE,AG40-J40,"N/A"))</f>
        <v>N/A</v>
      </c>
      <c r="W40" s="99"/>
      <c r="X40" s="92" t="str">
        <f>IF(AI40="N/A","N/A",IF(BZ$38=TRUE,AI40-L40,"N/A"))</f>
        <v>N/A</v>
      </c>
      <c r="Y40" s="11"/>
      <c r="Z40" s="29" t="e">
        <f>(R40+T40)+(X40)</f>
        <v>#VALUE!</v>
      </c>
      <c r="AA40" s="40"/>
      <c r="AB40" s="40"/>
      <c r="AC40" s="93">
        <f>IF(F40=0,"N/A",BK$40)</f>
        <v>26</v>
      </c>
      <c r="AD40" s="94"/>
      <c r="AE40" s="93">
        <f>IF(H40=0,"N/A",BQ$40)</f>
        <v>31</v>
      </c>
      <c r="AF40" s="95"/>
      <c r="AG40" s="93" t="str">
        <f>IF(J40=0,"N/A",BW$40)</f>
        <v>N/A</v>
      </c>
      <c r="AH40" s="95"/>
      <c r="AI40" s="93" t="str">
        <f>IF(L40=0,"N/A",CC$40)</f>
        <v>N/A</v>
      </c>
      <c r="AJ40" s="134"/>
      <c r="AK40" s="29">
        <f>(IF((AND(AC40="N/A",AE40="N/A",AG40="N/A",AI40="N/A")),"N/A",(IF(AC40="N/A",0,AC40))+(IF(AE40="N/A",0,AE40))+(IF(AG40="N/A",0,AG40))+(IF(AI40="N/A",0,AI40))))</f>
        <v>57</v>
      </c>
      <c r="AL40" s="37"/>
      <c r="AM40" s="105"/>
      <c r="AN40" s="31"/>
      <c r="AO40" s="167"/>
      <c r="AP40" s="37"/>
      <c r="AQ40" s="104"/>
      <c r="AR40" s="38"/>
      <c r="AS40" s="38"/>
      <c r="AT40" s="38"/>
      <c r="AU40" s="38"/>
      <c r="AV40" s="38"/>
      <c r="AW40" s="38"/>
      <c r="AX40" s="38"/>
      <c r="AY40" s="38"/>
      <c r="AZ40" s="38"/>
      <c r="BA40" s="38"/>
      <c r="BB40" s="38"/>
      <c r="BC40" s="38"/>
      <c r="BD40" s="38"/>
      <c r="BE40" s="38"/>
      <c r="BF40" s="38"/>
      <c r="BG40" s="38"/>
      <c r="BH40" s="54">
        <f>IF(BH$15=FALSE,(F40*(1+(((F$10)-(SUM(F$40:F$50)))/(SUM(F$40:F$50))))),"")</f>
        <v>26</v>
      </c>
      <c r="BI40" s="54">
        <f>IF(BI$39=FALSE,ROUNDDOWN(BH40,0),ROUND(BH40,0))</f>
        <v>26</v>
      </c>
      <c r="BJ40" s="54">
        <f>IF(BI40=MAX(BI$40:BI$50),ROW(),"")</f>
        <v>40</v>
      </c>
      <c r="BK40" s="54">
        <f>IF(BH$15=TRUE,"N/A",IF(BJ40&lt;&gt;0,IF(MIN(BJ$40:BJ$50)=BJ40,BI40+(BL$38-BK$38),BI40),BI40))</f>
        <v>26</v>
      </c>
      <c r="BL40" s="51"/>
      <c r="BM40" s="11"/>
      <c r="BN40" s="54">
        <f>IF(BN$15=FALSE,(H40*(1+(((H$10)-(SUM(H$40:H$50)))/(SUM(H$40:H$50))))),"")</f>
        <v>31</v>
      </c>
      <c r="BO40" s="54">
        <f>IF(BO$39=FALSE,ROUNDDOWN(BN40,0),ROUND(BN40,0))</f>
        <v>31</v>
      </c>
      <c r="BP40" s="54">
        <f>IF(BO40=MAX(BO$40:BO$50),ROW(),"")</f>
        <v>40</v>
      </c>
      <c r="BQ40" s="54">
        <f>IF(BN$15=TRUE,"N/A",IF(BP40&lt;&gt;0,IF(MIN(BP$40:BP$50)=BP40,BO40+(BR$38-BQ$38),BO40),BO40))</f>
        <v>31</v>
      </c>
      <c r="BR40" s="51"/>
      <c r="BS40" s="11"/>
      <c r="BT40" s="54" t="str">
        <f>IF(BT$15=FALSE,(J40*(1+(((J$10)-(SUM(J$40:J$50)))/(SUM(J$40:J$50))))),"")</f>
        <v/>
      </c>
      <c r="BU40" s="54" t="e">
        <f>IF(BU$39=FALSE,ROUNDDOWN(BT40,0),ROUND(BT40,0))</f>
        <v>#VALUE!</v>
      </c>
      <c r="BV40" s="54" t="e">
        <f>IF(BU40=MAX(BU$40:BU$50),ROW(),"")</f>
        <v>#VALUE!</v>
      </c>
      <c r="BW40" s="54" t="str">
        <f>IF(BT$15=TRUE,"N/A",IF(BV40&lt;&gt;0,IF(MIN(BV$40:BV$50)=BV40,BU40+(BX$38-BW$38),BU40),BU40))</f>
        <v>N/A</v>
      </c>
      <c r="BX40" s="56"/>
      <c r="BY40" s="38"/>
      <c r="BZ40" s="54" t="str">
        <f>IF(BZ$15=FALSE,(L40*(1+(((L$10)-(SUM(L$40:L$50)))/(SUM(L$40:L$50))))),"")</f>
        <v/>
      </c>
      <c r="CA40" s="54" t="e">
        <f>IF(CA$39=FALSE,ROUNDDOWN(BZ40,0),ROUND(BZ40,0))</f>
        <v>#VALUE!</v>
      </c>
      <c r="CB40" s="54" t="e">
        <f>IF(CA40=MAX(CA$40:CA$50),ROW(),"")</f>
        <v>#VALUE!</v>
      </c>
      <c r="CC40" s="54" t="str">
        <f>IF(BZ$15=TRUE,"N/A",IF(CB40&lt;&gt;0,IF(MIN(CB$40:CB$50)=CB40,CA40+(CD$38-CC$38),CA40),CA40))</f>
        <v>N/A</v>
      </c>
      <c r="CD40" s="56"/>
      <c r="CF40" s="10"/>
      <c r="CG40" s="89"/>
      <c r="CH40" s="74"/>
      <c r="CI40" s="87"/>
      <c r="CJ40" s="87"/>
      <c r="CK40" s="87"/>
      <c r="CL40" s="87"/>
      <c r="CM40" s="87"/>
      <c r="CN40" s="38"/>
      <c r="CO40" s="87"/>
      <c r="CP40" s="87"/>
      <c r="CQ40" s="38"/>
      <c r="CR40" s="38"/>
    </row>
    <row r="41" spans="1:96" s="34" customFormat="1" ht="3.95" customHeight="1" x14ac:dyDescent="0.2">
      <c r="A41" s="105"/>
      <c r="B41" s="31"/>
      <c r="C41" s="10"/>
      <c r="D41" s="10"/>
      <c r="E41" s="33"/>
      <c r="F41" s="15"/>
      <c r="G41" s="16"/>
      <c r="H41" s="15"/>
      <c r="I41" s="16"/>
      <c r="J41" s="15"/>
      <c r="K41" s="16"/>
      <c r="L41" s="15"/>
      <c r="O41" s="18"/>
      <c r="P41" s="39"/>
      <c r="R41" s="100"/>
      <c r="S41" s="98"/>
      <c r="T41" s="100"/>
      <c r="U41" s="99"/>
      <c r="V41" s="100"/>
      <c r="W41" s="99"/>
      <c r="X41" s="100"/>
      <c r="Y41" s="11"/>
      <c r="Z41" s="18"/>
      <c r="AA41" s="39"/>
      <c r="AB41" s="39"/>
      <c r="AC41" s="96"/>
      <c r="AD41" s="97"/>
      <c r="AE41" s="96"/>
      <c r="AF41" s="95"/>
      <c r="AG41" s="96"/>
      <c r="AH41" s="95"/>
      <c r="AI41" s="96"/>
      <c r="AJ41" s="134"/>
      <c r="AK41" s="18"/>
      <c r="AL41" s="37"/>
      <c r="AM41" s="105"/>
      <c r="AN41" s="31"/>
      <c r="AO41" s="167"/>
      <c r="AP41" s="37"/>
      <c r="AQ41" s="105"/>
      <c r="BH41" s="55"/>
      <c r="BI41" s="51"/>
      <c r="BJ41" s="51"/>
      <c r="BK41" s="51"/>
      <c r="BL41" s="51"/>
      <c r="BM41" s="11"/>
      <c r="BN41" s="55"/>
      <c r="BO41" s="51"/>
      <c r="BP41" s="51"/>
      <c r="BQ41" s="51"/>
      <c r="BR41" s="51"/>
      <c r="BS41" s="11"/>
      <c r="BT41" s="55"/>
      <c r="BU41" s="51"/>
      <c r="BV41" s="51"/>
      <c r="BW41" s="51"/>
      <c r="BX41" s="56"/>
      <c r="BZ41" s="55"/>
      <c r="CA41" s="51"/>
      <c r="CB41" s="51"/>
      <c r="CC41" s="51"/>
      <c r="CD41" s="56"/>
      <c r="CF41" s="10"/>
      <c r="CG41" s="90"/>
      <c r="CH41" s="84"/>
      <c r="CI41" s="84"/>
      <c r="CJ41" s="84"/>
      <c r="CK41" s="84"/>
      <c r="CL41" s="84"/>
      <c r="CM41" s="84"/>
      <c r="CO41" s="84"/>
      <c r="CP41" s="84"/>
    </row>
    <row r="42" spans="1:96" s="34" customFormat="1" ht="12.75" customHeight="1" x14ac:dyDescent="0.2">
      <c r="A42" s="104"/>
      <c r="B42" s="31"/>
      <c r="C42" s="10"/>
      <c r="D42" s="10" t="s">
        <v>12</v>
      </c>
      <c r="E42" s="33"/>
      <c r="F42" s="30">
        <v>17</v>
      </c>
      <c r="G42" s="14"/>
      <c r="H42" s="30">
        <v>7</v>
      </c>
      <c r="I42" s="16"/>
      <c r="J42" s="30"/>
      <c r="K42" s="16"/>
      <c r="L42" s="30"/>
      <c r="O42" s="29">
        <f>(F42+H42)+(L42)</f>
        <v>24</v>
      </c>
      <c r="P42" s="40"/>
      <c r="R42" s="92">
        <f>IF(AC42="N/A","N/A",IF(BH$38=TRUE,AC42-F42,"N/A"))</f>
        <v>0</v>
      </c>
      <c r="S42" s="98"/>
      <c r="T42" s="92">
        <f>IF(AE42="N/A","N/A",IF(BN$38=TRUE,AE42-H42,"N/A"))</f>
        <v>0</v>
      </c>
      <c r="U42" s="99"/>
      <c r="V42" s="92" t="str">
        <f>IF(AG42="N/A","N/A",IF(BT$38=TRUE,AG42-J42,"N/A"))</f>
        <v>N/A</v>
      </c>
      <c r="W42" s="99"/>
      <c r="X42" s="92" t="str">
        <f>IF(AI42="N/A","N/A",IF(BZ$38=TRUE,AI42-L42,"N/A"))</f>
        <v>N/A</v>
      </c>
      <c r="Y42" s="11"/>
      <c r="Z42" s="29" t="e">
        <f>(R42+T42)+(X42)</f>
        <v>#VALUE!</v>
      </c>
      <c r="AA42" s="40"/>
      <c r="AB42" s="40"/>
      <c r="AC42" s="93">
        <f>IF(F42=0,"N/A",BK$42)</f>
        <v>17</v>
      </c>
      <c r="AD42" s="94"/>
      <c r="AE42" s="93">
        <f>IF(H42=0,"N/A",BQ$42)</f>
        <v>7</v>
      </c>
      <c r="AF42" s="95"/>
      <c r="AG42" s="93" t="str">
        <f>IF(J42=0,"N/A",BW$42)</f>
        <v>N/A</v>
      </c>
      <c r="AH42" s="95"/>
      <c r="AI42" s="93" t="str">
        <f>IF(L42=0,"N/A",CC$42)</f>
        <v>N/A</v>
      </c>
      <c r="AJ42" s="134"/>
      <c r="AK42" s="29">
        <f>(IF((AND(AC42="N/A",AE42="N/A",AG42="N/A",AI42="N/A")),"N/A",(IF(AC42="N/A",0,AC42))+(IF(AE42="N/A",0,AE42))+(IF(AG42="N/A",0,AG42))+(IF(AI42="N/A",0,AI42))))</f>
        <v>24</v>
      </c>
      <c r="AL42" s="37"/>
      <c r="AM42" s="105"/>
      <c r="AN42" s="31"/>
      <c r="AO42" s="167"/>
      <c r="AP42" s="37"/>
      <c r="AQ42" s="104"/>
      <c r="AR42" s="38"/>
      <c r="AS42" s="38"/>
      <c r="AT42" s="38"/>
      <c r="AU42" s="38"/>
      <c r="AV42" s="38"/>
      <c r="AW42" s="38"/>
      <c r="AX42" s="38"/>
      <c r="AY42" s="38"/>
      <c r="AZ42" s="38"/>
      <c r="BA42" s="38"/>
      <c r="BB42" s="38"/>
      <c r="BC42" s="38"/>
      <c r="BD42" s="38"/>
      <c r="BE42" s="38"/>
      <c r="BF42" s="38"/>
      <c r="BG42" s="38"/>
      <c r="BH42" s="54">
        <f>IF(BH$15=FALSE,(F42*(1+(((F$10)-(SUM(F$40:F$50)))/(SUM(F$40:F$50))))),"")</f>
        <v>17</v>
      </c>
      <c r="BI42" s="54">
        <f>IF(BI$39=FALSE,ROUNDDOWN(BH42,0),ROUND(BH42,0))</f>
        <v>17</v>
      </c>
      <c r="BJ42" s="54" t="str">
        <f>IF(BI42=MAX(BI$40:BI$50),ROW(),"")</f>
        <v/>
      </c>
      <c r="BK42" s="54">
        <f>IF(BH$15=TRUE,"N/A",IF(BJ42&lt;&gt;0,IF(MIN(BJ$40:BJ$50)=BJ42,BI42+(BL$38-BK$38),BI42),BI42))</f>
        <v>17</v>
      </c>
      <c r="BL42" s="53"/>
      <c r="BM42" s="60"/>
      <c r="BN42" s="54">
        <f>IF(BN$15=FALSE,(H42*(1+(((H$10)-(SUM(H$40:H$50)))/(SUM(H$40:H$50))))),"")</f>
        <v>7</v>
      </c>
      <c r="BO42" s="54">
        <f>IF(BO$39=FALSE,ROUNDDOWN(BN42,0),ROUND(BN42,0))</f>
        <v>7</v>
      </c>
      <c r="BP42" s="54" t="str">
        <f>IF(BO42=MAX(BO$40:BO$50),ROW(),"")</f>
        <v/>
      </c>
      <c r="BQ42" s="54">
        <f>IF(BN$15=TRUE,"N/A",IF(BP42&lt;&gt;0,IF(MIN(BP$40:BP$50)=BP42,BO42+(BR$38-BQ$38),BO42),BO42))</f>
        <v>7</v>
      </c>
      <c r="BR42" s="51"/>
      <c r="BS42" s="11"/>
      <c r="BT42" s="54" t="str">
        <f>IF(BT$15=FALSE,(J42*(1+(((J$10)-(SUM(J$40:J$50)))/(SUM(J$40:J$50))))),"")</f>
        <v/>
      </c>
      <c r="BU42" s="54" t="e">
        <f>IF(BU$39=FALSE,ROUNDDOWN(BT42,0),ROUND(BT42,0))</f>
        <v>#VALUE!</v>
      </c>
      <c r="BV42" s="54" t="e">
        <f>IF(BU42=MAX(BU$40:BU$50),ROW(),"")</f>
        <v>#VALUE!</v>
      </c>
      <c r="BW42" s="54" t="str">
        <f>IF(BT$15=TRUE,"N/A",IF(BV42&lt;&gt;0,IF(MIN(BV$40:BV$50)=BV42,BU42+(BX$38-BW$38),BU42),BU42))</f>
        <v>N/A</v>
      </c>
      <c r="BX42" s="56"/>
      <c r="BY42" s="38"/>
      <c r="BZ42" s="54" t="str">
        <f>IF(BZ$15=FALSE,(L42*(1+(((L$10)-(SUM(L$40:L$50)))/(SUM(L$40:L$50))))),"")</f>
        <v/>
      </c>
      <c r="CA42" s="54" t="e">
        <f>IF(CA$39=FALSE,ROUNDDOWN(BZ42,0),ROUND(BZ42,0))</f>
        <v>#VALUE!</v>
      </c>
      <c r="CB42" s="54" t="e">
        <f>IF(CA42=MAX(CA$40:CA$50),ROW(),"")</f>
        <v>#VALUE!</v>
      </c>
      <c r="CC42" s="54" t="str">
        <f>IF(BZ$15=TRUE,"N/A",IF(CB42&lt;&gt;0,IF(MIN(CB$40:CB$50)=CB42,CA42+(CD$38-CC$38),CA42),CA42))</f>
        <v>N/A</v>
      </c>
      <c r="CD42" s="56"/>
      <c r="CF42" s="10"/>
      <c r="CG42" s="90"/>
      <c r="CH42" s="74"/>
      <c r="CI42" s="84"/>
      <c r="CJ42" s="84"/>
      <c r="CK42" s="84"/>
      <c r="CL42" s="84"/>
      <c r="CM42" s="84"/>
      <c r="CN42" s="38"/>
      <c r="CO42" s="84"/>
      <c r="CP42" s="84"/>
      <c r="CQ42" s="38"/>
      <c r="CR42" s="38"/>
    </row>
    <row r="43" spans="1:96" s="34" customFormat="1" ht="3.95" customHeight="1" x14ac:dyDescent="0.2">
      <c r="A43" s="105"/>
      <c r="B43" s="31"/>
      <c r="C43" s="10"/>
      <c r="D43" s="10"/>
      <c r="E43" s="33"/>
      <c r="F43" s="41"/>
      <c r="G43" s="42"/>
      <c r="H43" s="41"/>
      <c r="I43" s="42"/>
      <c r="J43" s="41"/>
      <c r="K43" s="42"/>
      <c r="L43" s="41"/>
      <c r="O43" s="43"/>
      <c r="P43" s="40"/>
      <c r="R43" s="100"/>
      <c r="S43" s="98"/>
      <c r="T43" s="100"/>
      <c r="U43" s="99"/>
      <c r="V43" s="100"/>
      <c r="W43" s="99"/>
      <c r="X43" s="100"/>
      <c r="Z43" s="43"/>
      <c r="AA43" s="40"/>
      <c r="AB43" s="40"/>
      <c r="AC43" s="96"/>
      <c r="AD43" s="97"/>
      <c r="AE43" s="96"/>
      <c r="AF43" s="95"/>
      <c r="AG43" s="96"/>
      <c r="AH43" s="95"/>
      <c r="AI43" s="96"/>
      <c r="AJ43" s="39"/>
      <c r="AK43" s="43"/>
      <c r="AL43" s="37"/>
      <c r="AM43" s="105"/>
      <c r="AN43" s="31"/>
      <c r="AO43" s="167"/>
      <c r="AP43" s="37"/>
      <c r="AQ43" s="105"/>
      <c r="BH43" s="56"/>
      <c r="BI43" s="56"/>
      <c r="BJ43" s="51"/>
      <c r="BK43" s="56"/>
      <c r="BL43" s="56"/>
      <c r="BN43" s="56"/>
      <c r="BO43" s="56"/>
      <c r="BP43" s="56"/>
      <c r="BQ43" s="56"/>
      <c r="BR43" s="56"/>
      <c r="BS43" s="11"/>
      <c r="BT43" s="56"/>
      <c r="BU43" s="56"/>
      <c r="BV43" s="56"/>
      <c r="BW43" s="56"/>
      <c r="BX43" s="56"/>
      <c r="BZ43" s="56"/>
      <c r="CA43" s="56"/>
      <c r="CB43" s="56"/>
      <c r="CC43" s="56"/>
      <c r="CD43" s="56"/>
      <c r="CF43" s="10"/>
      <c r="CG43" s="90"/>
      <c r="CH43" s="84"/>
      <c r="CI43" s="84"/>
      <c r="CJ43" s="84"/>
      <c r="CK43" s="84"/>
      <c r="CL43" s="84"/>
      <c r="CM43" s="84"/>
      <c r="CO43" s="84"/>
      <c r="CP43" s="84"/>
    </row>
    <row r="44" spans="1:96" s="34" customFormat="1" ht="12.75" customHeight="1" x14ac:dyDescent="0.2">
      <c r="A44" s="104"/>
      <c r="B44" s="31"/>
      <c r="C44" s="10"/>
      <c r="D44" s="10" t="s">
        <v>10</v>
      </c>
      <c r="E44" s="33"/>
      <c r="F44" s="30"/>
      <c r="G44" s="14"/>
      <c r="H44" s="30"/>
      <c r="I44" s="16"/>
      <c r="J44" s="30"/>
      <c r="K44" s="16"/>
      <c r="L44" s="30"/>
      <c r="O44" s="29">
        <f>(F44+H44)+(L44)</f>
        <v>0</v>
      </c>
      <c r="P44" s="40"/>
      <c r="R44" s="92" t="str">
        <f>IF(AC44="N/A","N/A",IF(BH$38=TRUE,AC44-F44,"N/A"))</f>
        <v>N/A</v>
      </c>
      <c r="S44" s="98"/>
      <c r="T44" s="92" t="str">
        <f>IF(AE44="N/A","N/A",IF(BN$38=TRUE,AE44-H44,"N/A"))</f>
        <v>N/A</v>
      </c>
      <c r="U44" s="99"/>
      <c r="V44" s="92" t="str">
        <f>IF(AG44="N/A","N/A",IF(BT$38=TRUE,AG44-J44,"N/A"))</f>
        <v>N/A</v>
      </c>
      <c r="W44" s="99"/>
      <c r="X44" s="92" t="str">
        <f>IF(AI44="N/A","N/A",IF(BZ$38=TRUE,AI44-L44,"N/A"))</f>
        <v>N/A</v>
      </c>
      <c r="Y44" s="11"/>
      <c r="Z44" s="29" t="e">
        <f>(R44+T44)+(X44)</f>
        <v>#VALUE!</v>
      </c>
      <c r="AA44" s="40"/>
      <c r="AB44" s="40"/>
      <c r="AC44" s="93" t="str">
        <f>IF(F44=0,"N/A",BK$44)</f>
        <v>N/A</v>
      </c>
      <c r="AD44" s="94"/>
      <c r="AE44" s="93" t="str">
        <f>IF(H44=0,"N/A",BQ$44)</f>
        <v>N/A</v>
      </c>
      <c r="AF44" s="95"/>
      <c r="AG44" s="93" t="str">
        <f>IF(J44=0,"N/A",BW$44)</f>
        <v>N/A</v>
      </c>
      <c r="AH44" s="95"/>
      <c r="AI44" s="93" t="str">
        <f>IF(L44=0,"N/A",CC$44)</f>
        <v>N/A</v>
      </c>
      <c r="AJ44" s="134"/>
      <c r="AK44" s="29" t="str">
        <f>(IF((AND(AC44="N/A",AE44="N/A",AG44="N/A",AI44="N/A")),"N/A",(IF(AC44="N/A",0,AC44))+(IF(AE44="N/A",0,AE44))+(IF(AG44="N/A",0,AG44))+(IF(AI44="N/A",0,AI44))))</f>
        <v>N/A</v>
      </c>
      <c r="AL44" s="37"/>
      <c r="AM44" s="105"/>
      <c r="AN44" s="31"/>
      <c r="AO44" s="167"/>
      <c r="AP44" s="37"/>
      <c r="AQ44" s="104"/>
      <c r="AR44" s="38"/>
      <c r="AS44" s="38"/>
      <c r="AT44" s="38"/>
      <c r="AU44" s="38"/>
      <c r="AV44" s="38"/>
      <c r="AW44" s="38"/>
      <c r="AX44" s="38"/>
      <c r="AY44" s="38"/>
      <c r="AZ44" s="38"/>
      <c r="BA44" s="38"/>
      <c r="BB44" s="38"/>
      <c r="BC44" s="38"/>
      <c r="BD44" s="38"/>
      <c r="BE44" s="38"/>
      <c r="BF44" s="38"/>
      <c r="BG44" s="38"/>
      <c r="BH44" s="54">
        <f>IF(BH$15=FALSE,(F44*(1+(((F$10)-(SUM(F$40:F$50)))/(SUM(F$40:F$50))))),"")</f>
        <v>0</v>
      </c>
      <c r="BI44" s="54">
        <f>IF(BI$39=FALSE,ROUNDDOWN(BH44,0),ROUND(BH44,0))</f>
        <v>0</v>
      </c>
      <c r="BJ44" s="54" t="str">
        <f>IF(BI44=MAX(BI$40:BI$50),ROW(),"")</f>
        <v/>
      </c>
      <c r="BK44" s="54">
        <f>IF(BH$15=TRUE,"N/A",IF(BJ44&lt;&gt;0,IF(MIN(BJ$40:BJ$50)=BJ44,BI44+(BL$38-BK$38),BI44),BI44))</f>
        <v>0</v>
      </c>
      <c r="BL44" s="56"/>
      <c r="BN44" s="54">
        <f>IF(BN$15=FALSE,(H44*(1+(((H$10)-(SUM(H$40:H$50)))/(SUM(H$40:H$50))))),"")</f>
        <v>0</v>
      </c>
      <c r="BO44" s="54">
        <f>IF(BO$39=FALSE,ROUNDDOWN(BN44,0),ROUND(BN44,0))</f>
        <v>0</v>
      </c>
      <c r="BP44" s="54" t="str">
        <f>IF(BO44=MAX(BO$40:BO$50),ROW(),"")</f>
        <v/>
      </c>
      <c r="BQ44" s="54">
        <f>IF(BN$15=TRUE,"N/A",IF(BP44&lt;&gt;0,IF(MIN(BP$40:BP$50)=BP44,BO44+(BR$38-BQ$38),BO44),BO44))</f>
        <v>0</v>
      </c>
      <c r="BR44" s="56"/>
      <c r="BS44" s="11"/>
      <c r="BT44" s="54" t="str">
        <f>IF(BT$15=FALSE,(J44*(1+(((J$10)-(SUM(J$40:J$50)))/(SUM(J$40:J$50))))),"")</f>
        <v/>
      </c>
      <c r="BU44" s="54" t="e">
        <f>IF(BU$39=FALSE,ROUNDDOWN(BT44,0),ROUND(BT44,0))</f>
        <v>#VALUE!</v>
      </c>
      <c r="BV44" s="54" t="e">
        <f>IF(BU44=MAX(BU$40:BU$50),ROW(),"")</f>
        <v>#VALUE!</v>
      </c>
      <c r="BW44" s="54" t="str">
        <f>IF(BT$15=TRUE,"N/A",IF(BV44&lt;&gt;0,IF(MIN(BV$40:BV$50)=BV44,BU44+(BX$38-BW$38),BU44),BU44))</f>
        <v>N/A</v>
      </c>
      <c r="BX44" s="56"/>
      <c r="BY44" s="38"/>
      <c r="BZ44" s="54" t="str">
        <f>IF(BZ$15=FALSE,(L44*(1+(((L$10)-(SUM(L$40:L$50)))/(SUM(L$40:L$50))))),"")</f>
        <v/>
      </c>
      <c r="CA44" s="54" t="e">
        <f>IF(CA$39=FALSE,ROUNDDOWN(BZ44,0),ROUND(BZ44,0))</f>
        <v>#VALUE!</v>
      </c>
      <c r="CB44" s="54" t="e">
        <f>IF(CA44=MAX(CA$40:CA$50),ROW(),"")</f>
        <v>#VALUE!</v>
      </c>
      <c r="CC44" s="54" t="str">
        <f>IF(BZ$15=TRUE,"N/A",IF(CB44&lt;&gt;0,IF(MIN(CB$40:CB$50)=CB44,CA44+(CD$38-CC$38),CA44),CA44))</f>
        <v>N/A</v>
      </c>
      <c r="CD44" s="56"/>
      <c r="CF44" s="10"/>
      <c r="CG44" s="90"/>
      <c r="CH44" s="74"/>
      <c r="CI44" s="84"/>
      <c r="CJ44" s="84"/>
      <c r="CK44" s="84"/>
      <c r="CL44" s="84"/>
      <c r="CM44" s="84"/>
      <c r="CN44" s="38"/>
      <c r="CO44" s="84"/>
      <c r="CP44" s="84"/>
      <c r="CQ44" s="38"/>
      <c r="CR44" s="38"/>
    </row>
    <row r="45" spans="1:96" s="34" customFormat="1" ht="3.95" customHeight="1" x14ac:dyDescent="0.2">
      <c r="A45" s="105"/>
      <c r="B45" s="31"/>
      <c r="C45" s="10"/>
      <c r="D45" s="10"/>
      <c r="E45" s="33"/>
      <c r="F45" s="15"/>
      <c r="G45" s="16"/>
      <c r="H45" s="15"/>
      <c r="I45" s="16"/>
      <c r="J45" s="15"/>
      <c r="K45" s="16"/>
      <c r="L45" s="15"/>
      <c r="O45" s="18"/>
      <c r="P45" s="40"/>
      <c r="R45" s="100"/>
      <c r="S45" s="98"/>
      <c r="T45" s="100"/>
      <c r="U45" s="99"/>
      <c r="V45" s="100"/>
      <c r="W45" s="99"/>
      <c r="X45" s="100"/>
      <c r="Y45" s="11"/>
      <c r="Z45" s="18"/>
      <c r="AA45" s="40"/>
      <c r="AB45" s="40"/>
      <c r="AC45" s="96"/>
      <c r="AD45" s="97"/>
      <c r="AE45" s="96"/>
      <c r="AF45" s="95"/>
      <c r="AG45" s="96"/>
      <c r="AH45" s="95"/>
      <c r="AI45" s="96"/>
      <c r="AJ45" s="134"/>
      <c r="AK45" s="18"/>
      <c r="AL45" s="37"/>
      <c r="AM45" s="105"/>
      <c r="AN45" s="31"/>
      <c r="AO45" s="167"/>
      <c r="AP45" s="37"/>
      <c r="AQ45" s="105"/>
      <c r="BH45" s="56"/>
      <c r="BI45" s="56"/>
      <c r="BJ45" s="51"/>
      <c r="BK45" s="56"/>
      <c r="BL45" s="56"/>
      <c r="BN45" s="55"/>
      <c r="BO45" s="56"/>
      <c r="BP45" s="56"/>
      <c r="BQ45" s="56"/>
      <c r="BR45" s="56"/>
      <c r="BS45" s="11"/>
      <c r="BT45" s="55"/>
      <c r="BU45" s="56"/>
      <c r="BV45" s="56"/>
      <c r="BW45" s="56"/>
      <c r="BX45" s="56"/>
      <c r="BZ45" s="55"/>
      <c r="CA45" s="56"/>
      <c r="CB45" s="56"/>
      <c r="CC45" s="56"/>
      <c r="CD45" s="56"/>
      <c r="CF45" s="10"/>
      <c r="CG45" s="90"/>
      <c r="CH45" s="84"/>
      <c r="CI45" s="84"/>
      <c r="CJ45" s="84"/>
      <c r="CK45" s="84"/>
      <c r="CL45" s="84"/>
      <c r="CM45" s="84"/>
      <c r="CO45" s="84"/>
      <c r="CP45" s="84"/>
    </row>
    <row r="46" spans="1:96" s="34" customFormat="1" ht="12.75" customHeight="1" x14ac:dyDescent="0.2">
      <c r="A46" s="104"/>
      <c r="B46" s="31"/>
      <c r="C46" s="10"/>
      <c r="D46" s="10" t="s">
        <v>13</v>
      </c>
      <c r="E46" s="33"/>
      <c r="F46" s="30">
        <v>1</v>
      </c>
      <c r="G46" s="14"/>
      <c r="H46" s="30"/>
      <c r="I46" s="16"/>
      <c r="J46" s="30"/>
      <c r="K46" s="16"/>
      <c r="L46" s="30"/>
      <c r="O46" s="29">
        <f>(F46+H46)+(L46)</f>
        <v>1</v>
      </c>
      <c r="P46" s="40"/>
      <c r="R46" s="92">
        <f>IF(AC46="N/A","N/A",IF(BH$38=TRUE,AC46-F46,"N/A"))</f>
        <v>0</v>
      </c>
      <c r="S46" s="98"/>
      <c r="T46" s="92" t="str">
        <f>IF(AE46="N/A","N/A",IF(BN$38=TRUE,AE46-H46,"N/A"))</f>
        <v>N/A</v>
      </c>
      <c r="U46" s="99"/>
      <c r="V46" s="92" t="str">
        <f>IF(AG46="N/A","N/A",IF(BT$38=TRUE,AG46-J46,"N/A"))</f>
        <v>N/A</v>
      </c>
      <c r="W46" s="99"/>
      <c r="X46" s="92" t="str">
        <f>IF(AI46="N/A","N/A",IF(BZ$38=TRUE,AI46-L46,"N/A"))</f>
        <v>N/A</v>
      </c>
      <c r="Y46" s="11"/>
      <c r="Z46" s="29" t="e">
        <f>(R46+T46)+(X46)</f>
        <v>#VALUE!</v>
      </c>
      <c r="AA46" s="40"/>
      <c r="AB46" s="40"/>
      <c r="AC46" s="93">
        <f>IF(F46=0,"N/A",BK$46)</f>
        <v>1</v>
      </c>
      <c r="AD46" s="94"/>
      <c r="AE46" s="93" t="str">
        <f>IF(H46=0,"N/A",BQ$46)</f>
        <v>N/A</v>
      </c>
      <c r="AF46" s="95"/>
      <c r="AG46" s="93" t="str">
        <f>IF(J46=0,"N/A",BW$46)</f>
        <v>N/A</v>
      </c>
      <c r="AH46" s="95"/>
      <c r="AI46" s="93" t="str">
        <f>IF(L46=0,"N/A",CC$46)</f>
        <v>N/A</v>
      </c>
      <c r="AJ46" s="134"/>
      <c r="AK46" s="29">
        <f>(IF((AND(AC46="N/A",AE46="N/A",AG46="N/A",AI46="N/A")),"N/A",(IF(AC46="N/A",0,AC46))+(IF(AE46="N/A",0,AE46))+(IF(AG46="N/A",0,AG46))+(IF(AI46="N/A",0,AI46))))</f>
        <v>1</v>
      </c>
      <c r="AL46" s="37"/>
      <c r="AM46" s="105"/>
      <c r="AN46" s="31"/>
      <c r="AO46" s="167"/>
      <c r="AP46" s="37"/>
      <c r="AQ46" s="104"/>
      <c r="AR46" s="38"/>
      <c r="AS46" s="38"/>
      <c r="AT46" s="38"/>
      <c r="AU46" s="38"/>
      <c r="AV46" s="38"/>
      <c r="AW46" s="38"/>
      <c r="AX46" s="38"/>
      <c r="AY46" s="38"/>
      <c r="AZ46" s="38"/>
      <c r="BA46" s="38"/>
      <c r="BB46" s="38"/>
      <c r="BC46" s="38"/>
      <c r="BD46" s="38"/>
      <c r="BE46" s="38"/>
      <c r="BF46" s="38"/>
      <c r="BG46" s="38"/>
      <c r="BH46" s="54">
        <f>IF(BH$15=FALSE,(F46*(1+(((F$10)-(SUM(F$40:F$50)))/(SUM(F$40:F$50))))),"")</f>
        <v>1</v>
      </c>
      <c r="BI46" s="54">
        <f>IF(BI$39=FALSE,ROUNDDOWN(BH46,0),ROUND(BH46,0))</f>
        <v>1</v>
      </c>
      <c r="BJ46" s="54" t="str">
        <f>IF(BI46=MAX(BI$40:BI$50),ROW(),"")</f>
        <v/>
      </c>
      <c r="BK46" s="54">
        <f>IF(BH$15=TRUE,"N/A",IF(BJ46&lt;&gt;0,IF(MIN(BJ$40:BJ$50)=BJ46,BI46+(BL$38-BK$38),BI46),BI46))</f>
        <v>1</v>
      </c>
      <c r="BL46" s="56"/>
      <c r="BN46" s="54">
        <f>IF(BN$15=FALSE,(H46*(1+(((H$10)-(SUM(H$40:H$50)))/(SUM(H$40:H$50))))),"")</f>
        <v>0</v>
      </c>
      <c r="BO46" s="54">
        <f>IF(BO$39=FALSE,ROUNDDOWN(BN46,0),ROUND(BN46,0))</f>
        <v>0</v>
      </c>
      <c r="BP46" s="54" t="str">
        <f>IF(BO46=MAX(BO$40:BO$50),ROW(),"")</f>
        <v/>
      </c>
      <c r="BQ46" s="54">
        <f>IF(BN$15=TRUE,"N/A",IF(BP46&lt;&gt;0,IF(MIN(BP$40:BP$50)=BP46,BO46+(BR$38-BQ$38),BO46),BO46))</f>
        <v>0</v>
      </c>
      <c r="BR46" s="56"/>
      <c r="BS46" s="11"/>
      <c r="BT46" s="54" t="str">
        <f>IF(BT$15=FALSE,(J46*(1+(((J$10)-(SUM(J$40:J$50)))/(SUM(J$40:J$50))))),"")</f>
        <v/>
      </c>
      <c r="BU46" s="54" t="e">
        <f>IF(BU$39=FALSE,ROUNDDOWN(BT46,0),ROUND(BT46,0))</f>
        <v>#VALUE!</v>
      </c>
      <c r="BV46" s="54" t="e">
        <f>IF(BU46=MAX(BU$40:BU$50),ROW(),"")</f>
        <v>#VALUE!</v>
      </c>
      <c r="BW46" s="54" t="str">
        <f>IF(BT$15=TRUE,"N/A",IF(BV46&lt;&gt;0,IF(MIN(BV$40:BV$50)=BV46,BU46+(BX$38-BW$38),BU46),BU46))</f>
        <v>N/A</v>
      </c>
      <c r="BX46" s="56"/>
      <c r="BY46" s="38"/>
      <c r="BZ46" s="54" t="str">
        <f>IF(BZ$15=FALSE,(L46*(1+(((L$10)-(SUM(L$40:L$50)))/(SUM(L$40:L$50))))),"")</f>
        <v/>
      </c>
      <c r="CA46" s="54" t="e">
        <f>IF(CA$39=FALSE,ROUNDDOWN(BZ46,0),ROUND(BZ46,0))</f>
        <v>#VALUE!</v>
      </c>
      <c r="CB46" s="54" t="e">
        <f>IF(CA46=MAX(CA$40:CA$50),ROW(),"")</f>
        <v>#VALUE!</v>
      </c>
      <c r="CC46" s="54" t="str">
        <f>IF(BZ$15=TRUE,"N/A",IF(CB46&lt;&gt;0,IF(MIN(CB$40:CB$50)=CB46,CA46+(CD$38-CC$38),CA46),CA46))</f>
        <v>N/A</v>
      </c>
      <c r="CD46" s="56"/>
      <c r="CF46" s="10"/>
      <c r="CG46" s="90"/>
      <c r="CH46" s="74"/>
      <c r="CI46" s="84"/>
      <c r="CJ46" s="84"/>
      <c r="CK46" s="84"/>
      <c r="CL46" s="84"/>
      <c r="CM46" s="84"/>
      <c r="CN46" s="38"/>
      <c r="CO46" s="84"/>
      <c r="CP46" s="84"/>
      <c r="CQ46" s="38"/>
      <c r="CR46" s="38"/>
    </row>
    <row r="47" spans="1:96" s="34" customFormat="1" ht="3.95" customHeight="1" x14ac:dyDescent="0.2">
      <c r="A47" s="105"/>
      <c r="B47" s="31"/>
      <c r="C47" s="10"/>
      <c r="D47" s="10"/>
      <c r="E47" s="33"/>
      <c r="F47" s="41"/>
      <c r="G47" s="42"/>
      <c r="H47" s="41"/>
      <c r="I47" s="42"/>
      <c r="J47" s="41"/>
      <c r="K47" s="42"/>
      <c r="L47" s="41"/>
      <c r="O47" s="43"/>
      <c r="P47" s="40"/>
      <c r="R47" s="100"/>
      <c r="S47" s="98"/>
      <c r="T47" s="100"/>
      <c r="U47" s="101"/>
      <c r="V47" s="100"/>
      <c r="W47" s="101"/>
      <c r="X47" s="100"/>
      <c r="Z47" s="43"/>
      <c r="AA47" s="40"/>
      <c r="AB47" s="40"/>
      <c r="AC47" s="96"/>
      <c r="AD47" s="97"/>
      <c r="AE47" s="96"/>
      <c r="AF47" s="95"/>
      <c r="AG47" s="96"/>
      <c r="AH47" s="95"/>
      <c r="AI47" s="96"/>
      <c r="AJ47" s="39"/>
      <c r="AK47" s="43"/>
      <c r="AL47" s="37"/>
      <c r="AM47" s="105"/>
      <c r="AN47" s="31"/>
      <c r="AO47" s="167"/>
      <c r="AP47" s="37"/>
      <c r="AQ47" s="105"/>
      <c r="BH47" s="56"/>
      <c r="BI47" s="56"/>
      <c r="BJ47" s="56"/>
      <c r="BK47" s="56"/>
      <c r="BL47" s="56"/>
      <c r="BN47" s="56"/>
      <c r="BO47" s="56"/>
      <c r="BP47" s="56"/>
      <c r="BQ47" s="56"/>
      <c r="BR47" s="56"/>
      <c r="BS47" s="11"/>
      <c r="BT47" s="56"/>
      <c r="BU47" s="56"/>
      <c r="BV47" s="56"/>
      <c r="BW47" s="56"/>
      <c r="BX47" s="56"/>
      <c r="BZ47" s="56"/>
      <c r="CA47" s="56"/>
      <c r="CB47" s="56"/>
      <c r="CC47" s="56"/>
      <c r="CD47" s="56"/>
      <c r="CF47" s="10"/>
      <c r="CG47" s="90"/>
      <c r="CH47" s="84"/>
      <c r="CI47" s="84"/>
      <c r="CJ47" s="84"/>
      <c r="CK47" s="84"/>
      <c r="CL47" s="84"/>
      <c r="CM47" s="84"/>
      <c r="CO47" s="84"/>
      <c r="CP47" s="84"/>
    </row>
    <row r="48" spans="1:96" s="34" customFormat="1" ht="12.75" customHeight="1" x14ac:dyDescent="0.2">
      <c r="A48" s="104"/>
      <c r="B48" s="31"/>
      <c r="C48" s="10"/>
      <c r="D48" s="10" t="s">
        <v>14</v>
      </c>
      <c r="E48" s="33"/>
      <c r="F48" s="30"/>
      <c r="G48" s="14"/>
      <c r="H48" s="30"/>
      <c r="I48" s="16"/>
      <c r="J48" s="30"/>
      <c r="K48" s="16"/>
      <c r="L48" s="30"/>
      <c r="O48" s="29">
        <f>(F48+H48)+(L48)</f>
        <v>0</v>
      </c>
      <c r="P48" s="40"/>
      <c r="R48" s="92" t="str">
        <f>IF(AC48="N/A","N/A",IF(BH$38=TRUE,AC48-F48,"N/A"))</f>
        <v>N/A</v>
      </c>
      <c r="S48" s="98"/>
      <c r="T48" s="92" t="str">
        <f>IF(AE48="N/A","N/A",IF(BN$38=TRUE,AE48-H48,"N/A"))</f>
        <v>N/A</v>
      </c>
      <c r="U48" s="99"/>
      <c r="V48" s="92" t="str">
        <f>IF(AG48="N/A","N/A",IF(BT$38=TRUE,AG48-J48,"N/A"))</f>
        <v>N/A</v>
      </c>
      <c r="W48" s="99"/>
      <c r="X48" s="92" t="str">
        <f>IF(AI48="N/A","N/A",IF(BZ$38=TRUE,AI48-L48,"N/A"))</f>
        <v>N/A</v>
      </c>
      <c r="Y48" s="11"/>
      <c r="Z48" s="29" t="e">
        <f>(R48+T48)+(X48)</f>
        <v>#VALUE!</v>
      </c>
      <c r="AA48" s="40"/>
      <c r="AB48" s="40"/>
      <c r="AC48" s="93" t="str">
        <f>IF(F48=0,"N/A",BK$48)</f>
        <v>N/A</v>
      </c>
      <c r="AD48" s="94"/>
      <c r="AE48" s="93" t="str">
        <f>IF(H48=0,"N/A",BQ$48)</f>
        <v>N/A</v>
      </c>
      <c r="AF48" s="95"/>
      <c r="AG48" s="93" t="str">
        <f>IF(J48=0,"N/A",BW$48)</f>
        <v>N/A</v>
      </c>
      <c r="AH48" s="95"/>
      <c r="AI48" s="93" t="str">
        <f>IF(L48=0,"N/A",CC$48)</f>
        <v>N/A</v>
      </c>
      <c r="AJ48" s="134"/>
      <c r="AK48" s="29" t="str">
        <f>(IF((AND(AC48="N/A",AE48="N/A",AG48="N/A",AI48="N/A")),"N/A",(IF(AC48="N/A",0,AC48))+(IF(AE48="N/A",0,AE48))+(IF(AG48="N/A",0,AG48))+(IF(AI48="N/A",0,AI48))))</f>
        <v>N/A</v>
      </c>
      <c r="AL48" s="37"/>
      <c r="AM48" s="105"/>
      <c r="AN48" s="31"/>
      <c r="AO48" s="167"/>
      <c r="AP48" s="37"/>
      <c r="AQ48" s="104"/>
      <c r="AR48" s="38"/>
      <c r="AS48" s="38"/>
      <c r="AT48" s="38"/>
      <c r="AU48" s="38"/>
      <c r="AV48" s="38"/>
      <c r="AW48" s="38"/>
      <c r="AX48" s="38"/>
      <c r="AY48" s="38"/>
      <c r="AZ48" s="38"/>
      <c r="BA48" s="38"/>
      <c r="BB48" s="38"/>
      <c r="BC48" s="38"/>
      <c r="BD48" s="38"/>
      <c r="BE48" s="38"/>
      <c r="BF48" s="38"/>
      <c r="BG48" s="38"/>
      <c r="BH48" s="54">
        <f>IF(BH$15=FALSE,(F48*(1+(((F$10)-(SUM(F$40:F$50)))/(SUM(F$40:F$50))))),"")</f>
        <v>0</v>
      </c>
      <c r="BI48" s="54">
        <f>IF(BI$39=FALSE,ROUNDDOWN(BH48,0),ROUND(BH48,0))</f>
        <v>0</v>
      </c>
      <c r="BJ48" s="54" t="str">
        <f>IF(BI48=MAX(BI$40:BI$50),ROW(),"")</f>
        <v/>
      </c>
      <c r="BK48" s="54">
        <f>IF(BH$15=TRUE,"N/A",IF(BJ48&lt;&gt;0,IF(MIN(BJ$40:BJ$50)=BJ48,BI48+(BL$38-BK$38),BI48),BI48))</f>
        <v>0</v>
      </c>
      <c r="BL48" s="56"/>
      <c r="BN48" s="54">
        <f>IF(BN$15=FALSE,(H48*(1+(((H$10)-(SUM(H$40:H$50)))/(SUM(H$40:H$50))))),"")</f>
        <v>0</v>
      </c>
      <c r="BO48" s="54">
        <f>IF(BO$39=FALSE,ROUNDDOWN(BN48,0),ROUND(BN48,0))</f>
        <v>0</v>
      </c>
      <c r="BP48" s="54" t="str">
        <f>IF(BO48=MAX(BO$40:BO$50),ROW(),"")</f>
        <v/>
      </c>
      <c r="BQ48" s="54">
        <f>IF(BN$15=TRUE,"N/A",IF(BP48&lt;&gt;0,IF(MIN(BP$40:BP$50)=BP48,BO48+(BR$38-BQ$38),BO48),BO48))</f>
        <v>0</v>
      </c>
      <c r="BR48" s="56"/>
      <c r="BS48" s="11"/>
      <c r="BT48" s="54" t="str">
        <f>IF(BT$15=FALSE,(J48*(1+(((J$10)-(SUM(J$40:J$50)))/(SUM(J$40:J$50))))),"")</f>
        <v/>
      </c>
      <c r="BU48" s="54" t="e">
        <f>IF(BU$39=FALSE,ROUNDDOWN(BT48,0),ROUND(BT48,0))</f>
        <v>#VALUE!</v>
      </c>
      <c r="BV48" s="54" t="e">
        <f>IF(BU48=MAX(BU$40:BU$50),ROW(),"")</f>
        <v>#VALUE!</v>
      </c>
      <c r="BW48" s="54" t="str">
        <f>IF(BT$15=TRUE,"N/A",IF(BV48&lt;&gt;0,IF(MIN(BV$40:BV$50)=BV48,BU48+(BX$38-BW$38),BU48),BU48))</f>
        <v>N/A</v>
      </c>
      <c r="BX48" s="56"/>
      <c r="BY48" s="38"/>
      <c r="BZ48" s="54" t="str">
        <f>IF(BZ$15=FALSE,(L48*(1+(((L$10)-(SUM(L$40:L$50)))/(SUM(L$40:L$50))))),"")</f>
        <v/>
      </c>
      <c r="CA48" s="54" t="e">
        <f>IF(CA$39=FALSE,ROUNDDOWN(BZ48,0),ROUND(BZ48,0))</f>
        <v>#VALUE!</v>
      </c>
      <c r="CB48" s="54" t="e">
        <f>IF(CA48=MAX(CA$40:CA$50),ROW(),"")</f>
        <v>#VALUE!</v>
      </c>
      <c r="CC48" s="54" t="str">
        <f>IF(BZ$15=TRUE,"N/A",IF(CB48&lt;&gt;0,IF(MIN(CB$40:CB$50)=CB48,CA48+(CD$38-CC$38),CA48),CA48))</f>
        <v>N/A</v>
      </c>
      <c r="CD48" s="56"/>
      <c r="CF48" s="10"/>
      <c r="CG48" s="90"/>
      <c r="CH48" s="74"/>
      <c r="CI48" s="84"/>
      <c r="CJ48" s="84"/>
      <c r="CK48" s="84"/>
      <c r="CL48" s="84"/>
      <c r="CM48" s="84"/>
      <c r="CN48" s="38"/>
      <c r="CO48" s="84"/>
      <c r="CP48" s="84"/>
      <c r="CQ48" s="38"/>
      <c r="CR48" s="38"/>
    </row>
    <row r="49" spans="1:96" ht="3.95" customHeight="1" x14ac:dyDescent="0.25">
      <c r="A49" s="105"/>
      <c r="B49" s="31"/>
      <c r="C49" s="10"/>
      <c r="D49" s="10"/>
      <c r="E49" s="33"/>
      <c r="F49" s="15"/>
      <c r="G49" s="16"/>
      <c r="H49" s="15"/>
      <c r="I49" s="16"/>
      <c r="J49" s="15"/>
      <c r="K49" s="16"/>
      <c r="L49" s="15"/>
      <c r="M49" s="34"/>
      <c r="N49" s="34"/>
      <c r="O49" s="18"/>
      <c r="P49" s="40"/>
      <c r="Q49" s="34"/>
      <c r="R49" s="100"/>
      <c r="S49" s="98"/>
      <c r="T49" s="100"/>
      <c r="U49" s="99"/>
      <c r="V49" s="100"/>
      <c r="W49" s="99"/>
      <c r="X49" s="100"/>
      <c r="Y49" s="11"/>
      <c r="Z49" s="18"/>
      <c r="AA49" s="40"/>
      <c r="AB49" s="40"/>
      <c r="AC49" s="96"/>
      <c r="AD49" s="97"/>
      <c r="AE49" s="96"/>
      <c r="AF49" s="95"/>
      <c r="AG49" s="96"/>
      <c r="AH49" s="95"/>
      <c r="AI49" s="96"/>
      <c r="AJ49" s="134"/>
      <c r="AK49" s="18"/>
      <c r="AL49" s="37"/>
      <c r="AM49" s="105"/>
      <c r="AN49" s="31"/>
      <c r="AO49" s="167"/>
      <c r="AP49" s="37"/>
      <c r="AQ49" s="105"/>
      <c r="BH49" s="56"/>
      <c r="BI49" s="56"/>
      <c r="BJ49" s="56"/>
      <c r="BK49" s="56"/>
      <c r="BL49" s="56"/>
      <c r="BM49" s="34"/>
      <c r="BN49" s="55"/>
      <c r="BO49" s="56"/>
      <c r="BP49" s="56"/>
      <c r="BQ49" s="56"/>
      <c r="BR49" s="56"/>
      <c r="BS49" s="11"/>
      <c r="BT49" s="55"/>
      <c r="BU49" s="56"/>
      <c r="BV49" s="56"/>
      <c r="BW49" s="56"/>
      <c r="BX49" s="56"/>
      <c r="BZ49" s="55"/>
      <c r="CA49" s="56"/>
      <c r="CB49" s="56"/>
      <c r="CC49" s="56"/>
      <c r="CD49" s="56"/>
      <c r="CE49" s="34"/>
      <c r="CF49" s="10"/>
      <c r="CG49" s="90"/>
      <c r="CI49" s="84"/>
      <c r="CJ49" s="84"/>
      <c r="CK49" s="84"/>
      <c r="CL49" s="84"/>
      <c r="CM49" s="84"/>
      <c r="CO49" s="84"/>
      <c r="CP49" s="84"/>
    </row>
    <row r="50" spans="1:96" ht="12.75" customHeight="1" thickBot="1" x14ac:dyDescent="0.3">
      <c r="A50" s="104"/>
      <c r="B50" s="31"/>
      <c r="C50" s="10"/>
      <c r="D50" s="10" t="s">
        <v>15</v>
      </c>
      <c r="E50" s="33"/>
      <c r="F50" s="30">
        <v>3</v>
      </c>
      <c r="G50" s="14"/>
      <c r="H50" s="30">
        <v>3</v>
      </c>
      <c r="I50" s="16"/>
      <c r="J50" s="30"/>
      <c r="K50" s="16"/>
      <c r="L50" s="30"/>
      <c r="M50" s="34"/>
      <c r="N50" s="34"/>
      <c r="O50" s="29">
        <f>(F50+H50)+(L50)</f>
        <v>6</v>
      </c>
      <c r="P50" s="40"/>
      <c r="Q50" s="34"/>
      <c r="R50" s="92">
        <f>IF(AC50="N/A","N/A",IF(BH$38=TRUE,AC50-F50,"N/A"))</f>
        <v>0</v>
      </c>
      <c r="S50" s="98"/>
      <c r="T50" s="92">
        <f>IF(AE50="N/A","N/A",IF(BN$38=TRUE,AE50-H50,"N/A"))</f>
        <v>0</v>
      </c>
      <c r="U50" s="99"/>
      <c r="V50" s="92" t="str">
        <f>IF(AG50="N/A","N/A",IF(BT$38=TRUE,AG50-J50,"N/A"))</f>
        <v>N/A</v>
      </c>
      <c r="W50" s="99"/>
      <c r="X50" s="92" t="str">
        <f>IF(AI50="N/A","N/A",IF(BZ$38=TRUE,AI50-L50,"N/A"))</f>
        <v>N/A</v>
      </c>
      <c r="Y50" s="11"/>
      <c r="Z50" s="29" t="e">
        <f>(R50+T50)+(X50)</f>
        <v>#VALUE!</v>
      </c>
      <c r="AA50" s="40"/>
      <c r="AB50" s="40"/>
      <c r="AC50" s="93">
        <f>IF(F50=0,"N/A",BK$50)</f>
        <v>3</v>
      </c>
      <c r="AD50" s="94"/>
      <c r="AE50" s="93">
        <f>IF(H50=0,"N/A",BQ$50)</f>
        <v>3</v>
      </c>
      <c r="AF50" s="95"/>
      <c r="AG50" s="93" t="str">
        <f>IF(J50=0,"N/A",BW$50)</f>
        <v>N/A</v>
      </c>
      <c r="AH50" s="95"/>
      <c r="AI50" s="93" t="str">
        <f>IF(L50=0,"N/A",CC$50)</f>
        <v>N/A</v>
      </c>
      <c r="AJ50" s="134"/>
      <c r="AK50" s="29">
        <f>(IF((AND(AC50="N/A",AE50="N/A",AG50="N/A",AI50="N/A")),"N/A",(IF(AC50="N/A",0,AC50))+(IF(AE50="N/A",0,AE50))+(IF(AG50="N/A",0,AG50))+(IF(AI50="N/A",0,AI50))))</f>
        <v>6</v>
      </c>
      <c r="AL50" s="37"/>
      <c r="AM50" s="105"/>
      <c r="AN50" s="31"/>
      <c r="AO50" s="167"/>
      <c r="AP50" s="37"/>
      <c r="AQ50" s="104"/>
      <c r="BH50" s="54">
        <f>IF(BH$15=FALSE,(F50*(1+(((F$10)-(SUM(F$40:F$50)))/(SUM(F$40:F$50))))),"")</f>
        <v>3</v>
      </c>
      <c r="BI50" s="54">
        <f>IF(BI$39=FALSE,ROUNDDOWN(BH50,0),ROUND(BH50,0))</f>
        <v>3</v>
      </c>
      <c r="BJ50" s="54" t="str">
        <f>IF(BI50=MAX(BI$40:BI$50),ROW(),"")</f>
        <v/>
      </c>
      <c r="BK50" s="54">
        <f>IF(BH$15=TRUE,"N/A",IF(BJ50&lt;&gt;0,IF(MIN(BJ$40:BJ$50)=BJ50,BI50+(BL$38-BK$38),BI50),BI50))</f>
        <v>3</v>
      </c>
      <c r="BL50" s="56"/>
      <c r="BM50" s="34"/>
      <c r="BN50" s="54">
        <f>IF(BN$15=FALSE,(H50*(1+(((H$10)-(SUM(H$40:H$50)))/(SUM(H$40:H$50))))),"")</f>
        <v>3</v>
      </c>
      <c r="BO50" s="54">
        <f>IF(BO$39=FALSE,ROUNDDOWN(BN50,0),ROUND(BN50,0))</f>
        <v>3</v>
      </c>
      <c r="BP50" s="54" t="str">
        <f>IF(BO50=MAX(BO$40:BO$50),ROW(),"")</f>
        <v/>
      </c>
      <c r="BQ50" s="54">
        <f>IF(BN$15=TRUE,"N/A",IF(BP50&lt;&gt;0,IF(MIN(BP$40:BP$50)=BP50,BO50+(BR$38-BQ$38),BO50),BO50))</f>
        <v>3</v>
      </c>
      <c r="BR50" s="56"/>
      <c r="BS50" s="11"/>
      <c r="BT50" s="54" t="str">
        <f>IF(BT$15=FALSE,(J50*(1+(((J$10)-(SUM(J$40:J$50)))/(SUM(J$40:J$50))))),"")</f>
        <v/>
      </c>
      <c r="BU50" s="54" t="e">
        <f>IF(BU$39=FALSE,ROUNDDOWN(BT50,0),ROUND(BT50,0))</f>
        <v>#VALUE!</v>
      </c>
      <c r="BV50" s="54" t="e">
        <f>IF(BU50=MAX(BU$40:BU$50),ROW(),"")</f>
        <v>#VALUE!</v>
      </c>
      <c r="BW50" s="54" t="str">
        <f>IF(BT$15=TRUE,"N/A",IF(BV50&lt;&gt;0,IF(MIN(BV$40:BV$50)=BV50,BU50+(BX$38-BW$38),BU50),BU50))</f>
        <v>N/A</v>
      </c>
      <c r="BX50" s="56"/>
      <c r="BZ50" s="54" t="str">
        <f>IF(BZ$15=FALSE,(L50*(1+(((L$10)-(SUM(L$40:L$50)))/(SUM(L$40:L$50))))),"")</f>
        <v/>
      </c>
      <c r="CA50" s="54" t="e">
        <f>IF(CA$39=FALSE,ROUNDDOWN(BZ50,0),ROUND(BZ50,0))</f>
        <v>#VALUE!</v>
      </c>
      <c r="CB50" s="54" t="e">
        <f>IF(CA50=MAX(CA$40:CA$50),ROW(),"")</f>
        <v>#VALUE!</v>
      </c>
      <c r="CC50" s="54" t="str">
        <f>IF(BZ$15=TRUE,"N/A",IF(CB50&lt;&gt;0,IF(MIN(CB$40:CB$50)=CB50,CA50+(CD$38-CC$38),CA50),CA50))</f>
        <v>N/A</v>
      </c>
      <c r="CD50" s="56"/>
      <c r="CE50" s="34"/>
      <c r="CF50" s="10"/>
      <c r="CG50" s="91"/>
      <c r="CI50" s="88"/>
      <c r="CJ50" s="88"/>
      <c r="CK50" s="88"/>
      <c r="CL50" s="88"/>
      <c r="CM50" s="88"/>
      <c r="CO50" s="88"/>
      <c r="CP50" s="88"/>
    </row>
    <row r="51" spans="1:96" ht="3.95" customHeight="1" x14ac:dyDescent="0.25">
      <c r="A51" s="103"/>
      <c r="B51" s="9"/>
      <c r="C51" s="11"/>
      <c r="D51" s="11"/>
      <c r="E51" s="11"/>
      <c r="F51" s="3"/>
      <c r="G51" s="3"/>
      <c r="H51" s="3"/>
      <c r="I51" s="3"/>
      <c r="J51" s="3"/>
      <c r="K51" s="3"/>
      <c r="L51" s="3"/>
      <c r="M51" s="11"/>
      <c r="N51" s="11"/>
      <c r="O51" s="3"/>
      <c r="P51" s="3"/>
      <c r="Q51" s="11"/>
      <c r="R51" s="3"/>
      <c r="S51" s="3"/>
      <c r="T51" s="3"/>
      <c r="X51" s="3"/>
      <c r="Y51" s="11"/>
      <c r="Z51" s="3"/>
      <c r="AA51" s="3"/>
      <c r="AB51" s="3"/>
      <c r="AC51" s="3"/>
      <c r="AD51" s="3"/>
      <c r="AE51" s="3"/>
      <c r="AI51" s="3"/>
      <c r="AK51" s="3"/>
      <c r="AL51" s="12"/>
      <c r="AM51" s="65"/>
      <c r="AN51" s="9"/>
      <c r="AO51" s="167"/>
      <c r="AP51" s="12"/>
    </row>
    <row r="52" spans="1:96" ht="15" x14ac:dyDescent="0.25">
      <c r="A52" s="103"/>
      <c r="B52" s="9"/>
      <c r="C52" s="11"/>
      <c r="D52" s="11" t="s">
        <v>29</v>
      </c>
      <c r="E52" s="11"/>
      <c r="F52" s="76" t="str">
        <f>IF(AND(F40="",F42="",F44="",F46="",F48="",F50=""),"",IF(F10="","", SUM(F40:F50) &amp; " ("&amp;ROUND(SUM(F40:F50) /F$10*100,0) &amp;"%)"))</f>
        <v>47 (100%)</v>
      </c>
      <c r="G52" s="16"/>
      <c r="H52" s="76" t="str">
        <f>IF(AND(H40="",H42="",H44="",H46="",H48="",H50=""),"",IF(H10="","", SUM(H40:H50) &amp; " ("&amp;ROUND(SUM(H40:H50) /H$10*100,0) &amp;"%)"))</f>
        <v>41 (100%)</v>
      </c>
      <c r="I52" s="16"/>
      <c r="J52" s="76" t="str">
        <f>IF(AND(J40="",J42="",J44="",J46="",J48="",J50=""),"",IF(J10="","", SUM(J40:J50) &amp; " ("&amp;ROUND(SUM(J40:J50) /J$10*100,0) &amp;"%)"))</f>
        <v/>
      </c>
      <c r="K52" s="16"/>
      <c r="L52" s="76" t="str">
        <f>IF(AND(L40="",L42="",L44="",L46="",L48="",L50=""),"",IF(L10="","", SUM(L40:L50) &amp; " ("&amp;ROUND(SUM(L40:L50) /L$10*100,0) &amp;"%)"))</f>
        <v/>
      </c>
      <c r="M52" s="11"/>
      <c r="N52" s="11"/>
      <c r="O52" s="3"/>
      <c r="P52" s="3"/>
      <c r="Q52" s="11"/>
      <c r="R52" s="3"/>
      <c r="S52" s="3"/>
      <c r="T52" s="3"/>
      <c r="X52" s="3"/>
      <c r="Y52" s="11"/>
      <c r="Z52" s="3"/>
      <c r="AA52" s="3"/>
      <c r="AB52" s="3"/>
      <c r="AC52" s="3"/>
      <c r="AD52" s="3"/>
      <c r="AE52" s="3"/>
      <c r="AI52" s="3"/>
      <c r="AK52" s="3"/>
      <c r="AL52" s="12"/>
      <c r="AM52" s="65"/>
      <c r="AN52" s="9"/>
      <c r="AO52" s="167"/>
      <c r="AP52" s="12"/>
      <c r="CG52" s="84"/>
      <c r="CH52" s="84"/>
      <c r="CI52" s="84"/>
      <c r="CJ52" s="84"/>
      <c r="CK52" s="84"/>
      <c r="CL52" s="84"/>
      <c r="CM52" s="147"/>
      <c r="CN52" s="147"/>
      <c r="CO52" s="84"/>
      <c r="CP52" s="84"/>
      <c r="CQ52" s="11"/>
      <c r="CR52" s="11"/>
    </row>
    <row r="53" spans="1:96" ht="3.95" customHeight="1" x14ac:dyDescent="0.2">
      <c r="A53" s="103"/>
      <c r="B53" s="9"/>
      <c r="C53" s="11"/>
      <c r="D53" s="11"/>
      <c r="E53" s="11"/>
      <c r="F53" s="3"/>
      <c r="G53" s="3"/>
      <c r="H53" s="3"/>
      <c r="I53" s="3"/>
      <c r="J53" s="3"/>
      <c r="K53" s="3"/>
      <c r="L53" s="3"/>
      <c r="M53" s="11"/>
      <c r="N53" s="11"/>
      <c r="O53" s="3"/>
      <c r="P53" s="3"/>
      <c r="Q53" s="11"/>
      <c r="R53" s="3"/>
      <c r="S53" s="3"/>
      <c r="T53" s="3"/>
      <c r="X53" s="3"/>
      <c r="Y53" s="11"/>
      <c r="Z53" s="3"/>
      <c r="AA53" s="3"/>
      <c r="AB53" s="3"/>
      <c r="AC53" s="3"/>
      <c r="AD53" s="3"/>
      <c r="AE53" s="3"/>
      <c r="AI53" s="3"/>
      <c r="AK53" s="3"/>
      <c r="AL53" s="12"/>
      <c r="AM53" s="65"/>
      <c r="AN53" s="9"/>
      <c r="AO53" s="167"/>
      <c r="AP53" s="12"/>
      <c r="BK53" s="50"/>
      <c r="BY53" s="47"/>
      <c r="CG53" s="84"/>
      <c r="CH53" s="84"/>
      <c r="CI53" s="84"/>
      <c r="CJ53" s="84"/>
      <c r="CK53" s="84"/>
      <c r="CL53" s="84"/>
      <c r="CM53" s="11"/>
      <c r="CN53" s="11"/>
      <c r="CO53" s="84"/>
      <c r="CP53" s="84"/>
      <c r="CQ53" s="11"/>
      <c r="CR53" s="11"/>
    </row>
    <row r="54" spans="1:96" ht="12.75" x14ac:dyDescent="0.2">
      <c r="A54" s="103"/>
      <c r="B54" s="21"/>
      <c r="C54" s="22"/>
      <c r="D54" s="22"/>
      <c r="E54" s="22"/>
      <c r="F54" s="23"/>
      <c r="G54" s="23"/>
      <c r="H54" s="23"/>
      <c r="I54" s="23"/>
      <c r="J54" s="23"/>
      <c r="K54" s="23"/>
      <c r="L54" s="23"/>
      <c r="M54" s="22"/>
      <c r="N54" s="22"/>
      <c r="O54" s="23"/>
      <c r="P54" s="23"/>
      <c r="Q54" s="22"/>
      <c r="R54" s="23"/>
      <c r="S54" s="23"/>
      <c r="T54" s="23"/>
      <c r="U54" s="23"/>
      <c r="V54" s="23"/>
      <c r="W54" s="23"/>
      <c r="X54" s="23"/>
      <c r="Y54" s="22"/>
      <c r="Z54" s="23"/>
      <c r="AA54" s="23"/>
      <c r="AB54" s="23"/>
      <c r="AC54" s="23"/>
      <c r="AD54" s="23"/>
      <c r="AE54" s="23"/>
      <c r="AF54" s="23"/>
      <c r="AG54" s="23"/>
      <c r="AH54" s="23"/>
      <c r="AI54" s="23"/>
      <c r="AJ54" s="23"/>
      <c r="AK54" s="23"/>
      <c r="AL54" s="24"/>
      <c r="AM54" s="65"/>
      <c r="AN54" s="21"/>
      <c r="AO54" s="73"/>
      <c r="AP54" s="24"/>
      <c r="BY54" s="47"/>
      <c r="CG54" s="84"/>
      <c r="CH54" s="84"/>
      <c r="CI54" s="84"/>
      <c r="CJ54" s="84"/>
      <c r="CK54" s="84"/>
      <c r="CL54" s="84"/>
      <c r="CM54" s="11"/>
      <c r="CN54" s="11"/>
      <c r="CO54" s="84"/>
      <c r="CP54" s="84"/>
      <c r="CQ54" s="11"/>
      <c r="CR54" s="11"/>
    </row>
    <row r="55" spans="1:96" ht="8.1" customHeight="1" x14ac:dyDescent="0.25">
      <c r="A55" s="103"/>
      <c r="B55" s="103"/>
      <c r="C55" s="103"/>
      <c r="D55" s="103"/>
      <c r="E55" s="103"/>
      <c r="F55" s="107"/>
      <c r="G55" s="107"/>
      <c r="H55" s="107"/>
      <c r="I55" s="107"/>
      <c r="J55" s="107"/>
      <c r="K55" s="107"/>
      <c r="L55" s="107"/>
      <c r="M55" s="103"/>
      <c r="N55" s="103"/>
      <c r="O55" s="107"/>
      <c r="P55" s="107"/>
      <c r="Q55" s="103"/>
      <c r="R55" s="107"/>
      <c r="S55" s="107"/>
      <c r="T55" s="107"/>
      <c r="U55" s="106"/>
      <c r="V55" s="106"/>
      <c r="W55" s="106"/>
      <c r="X55" s="107"/>
      <c r="Y55" s="103"/>
      <c r="Z55" s="107"/>
      <c r="AA55" s="107"/>
      <c r="AB55" s="107"/>
      <c r="AC55" s="107"/>
      <c r="AD55" s="107"/>
      <c r="AE55" s="107"/>
      <c r="AF55" s="106"/>
      <c r="AG55" s="106"/>
      <c r="AH55" s="106"/>
      <c r="AI55" s="107"/>
      <c r="AJ55" s="106"/>
      <c r="AK55" s="107"/>
      <c r="AL55" s="103"/>
      <c r="AN55" s="103"/>
      <c r="AO55" s="103"/>
      <c r="AP55" s="103"/>
    </row>
    <row r="56" spans="1:96" ht="15" hidden="1" customHeight="1" x14ac:dyDescent="0.25">
      <c r="A56" s="103"/>
    </row>
    <row r="57" spans="1:96" ht="15" hidden="1" customHeight="1" x14ac:dyDescent="0.25">
      <c r="A57" s="103"/>
    </row>
  </sheetData>
  <sheetProtection password="D2C9" sheet="1" objects="1" scenarios="1" selectLockedCells="1"/>
  <mergeCells count="26">
    <mergeCell ref="AO39:AO53"/>
    <mergeCell ref="AO19:AO29"/>
    <mergeCell ref="AO31:AO37"/>
    <mergeCell ref="F30:J30"/>
    <mergeCell ref="F38:J38"/>
    <mergeCell ref="R30:V30"/>
    <mergeCell ref="R38:V38"/>
    <mergeCell ref="AC38:AG38"/>
    <mergeCell ref="AC30:AG30"/>
    <mergeCell ref="F16:L16"/>
    <mergeCell ref="R16:AA16"/>
    <mergeCell ref="F18:J18"/>
    <mergeCell ref="R18:V18"/>
    <mergeCell ref="AC18:AG18"/>
    <mergeCell ref="AC16:AI16"/>
    <mergeCell ref="BH2:BL9"/>
    <mergeCell ref="BN2:BR9"/>
    <mergeCell ref="BZ2:CD9"/>
    <mergeCell ref="C4:D6"/>
    <mergeCell ref="F4:L4"/>
    <mergeCell ref="AC4:AK4"/>
    <mergeCell ref="AC6:AE6"/>
    <mergeCell ref="AO6:AO15"/>
    <mergeCell ref="F6:J6"/>
    <mergeCell ref="BT2:BX9"/>
    <mergeCell ref="AC12:AK14"/>
  </mergeCells>
  <conditionalFormatting sqref="F28">
    <cfRule type="expression" dxfId="210" priority="49" stopIfTrue="1">
      <formula>AND(OR(((SUM(F20:F26)/F$10*100)&lt;80),(SUM(F20:F26)/F$10*100)&gt;100)=TRUE,F$28&lt;&gt;"")</formula>
    </cfRule>
  </conditionalFormatting>
  <conditionalFormatting sqref="F36 H36 J36 L36">
    <cfRule type="expression" dxfId="209" priority="627" stopIfTrue="1">
      <formula>AND(OR((((F34+F32)/F$10*100)&lt;80),((F34+F32)/F$10*100)&gt;100)=TRUE,F$36&lt;&gt;"")</formula>
    </cfRule>
  </conditionalFormatting>
  <conditionalFormatting sqref="H28">
    <cfRule type="expression" dxfId="208" priority="50" stopIfTrue="1">
      <formula>AND(OR(((SUM(H20:H26)/H$10*100)&lt;80),(SUM(H20:H26)/H$10*100)&gt;100)=TRUE,H$28&lt;&gt;"")</formula>
    </cfRule>
  </conditionalFormatting>
  <conditionalFormatting sqref="L28">
    <cfRule type="expression" dxfId="207" priority="62" stopIfTrue="1">
      <formula>AND(OR(((SUM(L20:L26)/L$10*100)&lt;80),(SUM(L20:L26)/L$10*100)&gt;100)=TRUE,L$28&lt;&gt;"")</formula>
    </cfRule>
  </conditionalFormatting>
  <conditionalFormatting sqref="J28">
    <cfRule type="expression" dxfId="206" priority="61" stopIfTrue="1">
      <formula>AND(OR(((SUM(J20:J26)/J$10*100)&lt;80),(SUM(J20:J26)/J$10*100)&gt;100)=TRUE,J$28&lt;&gt;"")</formula>
    </cfRule>
  </conditionalFormatting>
  <conditionalFormatting sqref="AC20 AC22 AC24 AC26">
    <cfRule type="expression" dxfId="205" priority="630">
      <formula>$CI$19=TRUE</formula>
    </cfRule>
  </conditionalFormatting>
  <conditionalFormatting sqref="AI26 AI24 AI22 AI20">
    <cfRule type="expression" dxfId="204" priority="713">
      <formula>$CO$19=TRUE</formula>
    </cfRule>
  </conditionalFormatting>
  <conditionalFormatting sqref="AE20 AE22 AE24 AE26">
    <cfRule type="expression" dxfId="203" priority="631">
      <formula>$CK$19=TRUE</formula>
    </cfRule>
  </conditionalFormatting>
  <conditionalFormatting sqref="AC32 AC34">
    <cfRule type="expression" dxfId="202" priority="717">
      <formula>$CI$32=TRUE</formula>
    </cfRule>
  </conditionalFormatting>
  <conditionalFormatting sqref="AE32 AE34">
    <cfRule type="expression" dxfId="201" priority="725">
      <formula>$CK$32=TRUE</formula>
    </cfRule>
  </conditionalFormatting>
  <conditionalFormatting sqref="AC40 AC42 AC44 AC46 AC48 AC50">
    <cfRule type="expression" dxfId="200" priority="783">
      <formula>$CI$39=TRUE</formula>
    </cfRule>
  </conditionalFormatting>
  <conditionalFormatting sqref="AC40">
    <cfRule type="expression" dxfId="199" priority="32">
      <formula>$CI$40=TRUE</formula>
    </cfRule>
  </conditionalFormatting>
  <conditionalFormatting sqref="AI32 AI34">
    <cfRule type="expression" dxfId="198" priority="731">
      <formula>$CO$32=TRUE</formula>
    </cfRule>
  </conditionalFormatting>
  <conditionalFormatting sqref="AG50">
    <cfRule type="expression" dxfId="197" priority="25">
      <formula>$CM$50=TRUE</formula>
    </cfRule>
  </conditionalFormatting>
  <conditionalFormatting sqref="AI40">
    <cfRule type="expression" dxfId="196" priority="14">
      <formula>$CO$40=TRUE</formula>
    </cfRule>
  </conditionalFormatting>
  <conditionalFormatting sqref="AG20 AG22 AG24 AG26">
    <cfRule type="expression" dxfId="195" priority="709">
      <formula>$CM$19=TRUE</formula>
    </cfRule>
  </conditionalFormatting>
  <conditionalFormatting sqref="AG32 AG34">
    <cfRule type="expression" dxfId="194" priority="727">
      <formula>$CM$32=TRUE</formula>
    </cfRule>
  </conditionalFormatting>
  <conditionalFormatting sqref="AC50">
    <cfRule type="expression" dxfId="193" priority="45">
      <formula>$CI$50=TRUE</formula>
    </cfRule>
  </conditionalFormatting>
  <conditionalFormatting sqref="AE40">
    <cfRule type="expression" dxfId="192" priority="26">
      <formula>$CK$40=TRUE</formula>
    </cfRule>
  </conditionalFormatting>
  <conditionalFormatting sqref="AI50">
    <cfRule type="expression" dxfId="191" priority="19">
      <formula>$CO$50=TRUE</formula>
    </cfRule>
  </conditionalFormatting>
  <conditionalFormatting sqref="AC42">
    <cfRule type="expression" dxfId="190" priority="33">
      <formula>$CI$42=TRUE</formula>
    </cfRule>
  </conditionalFormatting>
  <conditionalFormatting sqref="AC44">
    <cfRule type="expression" dxfId="189" priority="34">
      <formula>$CI$44=TRUE</formula>
    </cfRule>
  </conditionalFormatting>
  <conditionalFormatting sqref="AC46">
    <cfRule type="expression" dxfId="188" priority="35">
      <formula>$CI$46=TRUE</formula>
    </cfRule>
  </conditionalFormatting>
  <conditionalFormatting sqref="AC48">
    <cfRule type="expression" dxfId="187" priority="36">
      <formula>$CI$48=TRUE</formula>
    </cfRule>
  </conditionalFormatting>
  <conditionalFormatting sqref="AE42">
    <cfRule type="expression" dxfId="186" priority="27">
      <formula>$CK$42=TRUE</formula>
    </cfRule>
  </conditionalFormatting>
  <conditionalFormatting sqref="AE44">
    <cfRule type="expression" dxfId="185" priority="28">
      <formula>$CK$44=TRUE</formula>
    </cfRule>
  </conditionalFormatting>
  <conditionalFormatting sqref="AE46">
    <cfRule type="expression" dxfId="184" priority="29">
      <formula>$CK$46=TRUE</formula>
    </cfRule>
  </conditionalFormatting>
  <conditionalFormatting sqref="AE48">
    <cfRule type="expression" dxfId="183" priority="30">
      <formula>$CK$48=TRUE</formula>
    </cfRule>
  </conditionalFormatting>
  <conditionalFormatting sqref="AG42">
    <cfRule type="expression" dxfId="182" priority="21">
      <formula>$CM$42=TRUE</formula>
    </cfRule>
  </conditionalFormatting>
  <conditionalFormatting sqref="AG44">
    <cfRule type="expression" dxfId="181" priority="22">
      <formula>$CM$44=TRUE</formula>
    </cfRule>
  </conditionalFormatting>
  <conditionalFormatting sqref="AG46">
    <cfRule type="expression" dxfId="180" priority="23">
      <formula>$CM$46=TRUE</formula>
    </cfRule>
  </conditionalFormatting>
  <conditionalFormatting sqref="AG48">
    <cfRule type="expression" dxfId="179" priority="24">
      <formula>$CM$48=TRUE</formula>
    </cfRule>
  </conditionalFormatting>
  <conditionalFormatting sqref="AI42">
    <cfRule type="expression" dxfId="178" priority="15">
      <formula>$CO$42=TRUE</formula>
    </cfRule>
  </conditionalFormatting>
  <conditionalFormatting sqref="AI44">
    <cfRule type="expression" dxfId="177" priority="16">
      <formula>$CO$44=TRUE</formula>
    </cfRule>
  </conditionalFormatting>
  <conditionalFormatting sqref="AI46">
    <cfRule type="expression" dxfId="176" priority="17">
      <formula>$CO$46=TRUE</formula>
    </cfRule>
  </conditionalFormatting>
  <conditionalFormatting sqref="AI48">
    <cfRule type="expression" dxfId="175" priority="18">
      <formula>$CO$48=TRUE</formula>
    </cfRule>
  </conditionalFormatting>
  <conditionalFormatting sqref="AG40">
    <cfRule type="expression" dxfId="174" priority="20">
      <formula>$CM$40=TRUE</formula>
    </cfRule>
  </conditionalFormatting>
  <conditionalFormatting sqref="AE50">
    <cfRule type="expression" dxfId="173" priority="31">
      <formula>$CK$50=TRUE</formula>
    </cfRule>
  </conditionalFormatting>
  <conditionalFormatting sqref="AE40 AE42 AE44 AE46 AE48 AE50">
    <cfRule type="expression" dxfId="172" priority="12">
      <formula>$CK$39=TRUE</formula>
    </cfRule>
  </conditionalFormatting>
  <conditionalFormatting sqref="AG40 AG42 AG44 AG46 AG48 AG50">
    <cfRule type="expression" dxfId="171" priority="11">
      <formula>$CM$39=TRUE</formula>
    </cfRule>
  </conditionalFormatting>
  <conditionalFormatting sqref="AI40 AI42 AI44 AI46 AI48 AI50">
    <cfRule type="expression" dxfId="170" priority="10">
      <formula>$CO$39=TRUE</formula>
    </cfRule>
  </conditionalFormatting>
  <conditionalFormatting sqref="F52">
    <cfRule type="expression" dxfId="169" priority="4">
      <formula>$CI$39=TRUE</formula>
    </cfRule>
  </conditionalFormatting>
  <conditionalFormatting sqref="H52">
    <cfRule type="expression" dxfId="168" priority="3">
      <formula>$CK$39=TRUE</formula>
    </cfRule>
  </conditionalFormatting>
  <conditionalFormatting sqref="J52">
    <cfRule type="expression" dxfId="167" priority="2">
      <formula>$CM$39=TRUE</formula>
    </cfRule>
  </conditionalFormatting>
  <conditionalFormatting sqref="L52">
    <cfRule type="expression" dxfId="166" priority="1">
      <formula>$CO$39=TRUE</formula>
    </cfRule>
  </conditionalFormatting>
  <dataValidations count="3">
    <dataValidation allowBlank="1" showInputMessage="1" showErrorMessage="1" error="Please enter a whole number between 0 and 9999." sqref="F10 H10 L10 J10"/>
    <dataValidation type="whole" allowBlank="1" showInputMessage="1" showErrorMessage="1" error="Please enter a whole number between 0 and 9999." sqref="H11 J11 L13 H29 F11 J13 L11 H27 F13 H13 F27 L27 L29 J27 L21">
      <formula1>0</formula1>
      <formula2>9999</formula2>
    </dataValidation>
    <dataValidation type="whole" allowBlank="1" showInputMessage="1" showErrorMessage="1" error="Please enter a whole number between 0 and 9999." sqref="F8 H8 J8 L8 L12 L14 J12 J14 H12 H14 F12 F14 L20 L22 L24 L26 J26 H26 F26 F24 H24 J24 J22 H22 F22 F20 H20 J20 L32 L34 J34 H34 F34 F32 H32 J32 L50 L48 L46 L44 L42 L40 J40 H40 F40 F42 H42 J42 J44 J46 J48 J50 H50 F50 F48 F46 F44 H44 H46 H48">
      <formula1>0</formula1>
      <formula2>99999</formula2>
    </dataValidation>
  </dataValidations>
  <pageMargins left="0.7" right="0.7" top="0.75" bottom="0.75" header="0.3" footer="0.3"/>
  <pageSetup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FC57"/>
  <sheetViews>
    <sheetView showRowColHeaders="0" zoomScale="85" zoomScaleNormal="85" workbookViewId="0">
      <selection activeCell="F40" sqref="F40"/>
    </sheetView>
  </sheetViews>
  <sheetFormatPr defaultColWidth="0" defaultRowHeight="0" customHeight="1" zeroHeight="1" x14ac:dyDescent="0.2"/>
  <cols>
    <col min="1" max="1" width="9.140625" style="103"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1.7109375" style="1" customWidth="1"/>
    <col min="12" max="12" width="0.85546875" style="1" hidden="1" customWidth="1"/>
    <col min="13" max="13" width="7.7109375" style="2" hidden="1" customWidth="1"/>
    <col min="14" max="14" width="0.85546875" style="2" hidden="1" customWidth="1"/>
    <col min="15" max="15" width="0.85546875" style="1" hidden="1" customWidth="1"/>
    <col min="16" max="16" width="9.7109375" style="2" customWidth="1"/>
    <col min="17" max="17" width="0.85546875" style="2" customWidth="1"/>
    <col min="18" max="18" width="9.7109375" style="2" customWidth="1"/>
    <col min="19" max="19" width="0.85546875" style="3" customWidth="1"/>
    <col min="20" max="20" width="9.7109375" style="2" customWidth="1"/>
    <col min="21" max="21" width="0.85546875" style="1" hidden="1" customWidth="1"/>
    <col min="22" max="22" width="7.7109375" style="2" hidden="1" customWidth="1"/>
    <col min="23" max="23" width="0.85546875" style="2" hidden="1" customWidth="1"/>
    <col min="24" max="24" width="1.7109375" style="2" customWidth="1"/>
    <col min="25" max="25" width="9.7109375" style="2" customWidth="1"/>
    <col min="26" max="26" width="0.85546875" style="2" customWidth="1"/>
    <col min="27" max="27" width="9.7109375" style="2" customWidth="1"/>
    <col min="28" max="28" width="0.85546875" style="3" customWidth="1"/>
    <col min="29" max="29" width="9.7109375" style="2" customWidth="1"/>
    <col min="30" max="30" width="1.7109375" style="3" customWidth="1"/>
    <col min="31" max="31" width="9.7109375" style="2" customWidth="1"/>
    <col min="32" max="32" width="0.85546875" style="1" customWidth="1"/>
    <col min="33" max="33" width="1.7109375" style="103" customWidth="1"/>
    <col min="34" max="34" width="0.85546875" style="1" customWidth="1"/>
    <col min="35" max="35" width="80.7109375" style="1" customWidth="1"/>
    <col min="36" max="36" width="0.85546875" style="1" customWidth="1"/>
    <col min="37" max="37" width="1.140625" style="103" customWidth="1"/>
    <col min="38" max="53" width="3.140625" style="1" hidden="1"/>
    <col min="54" max="70" width="3.140625" style="47" hidden="1"/>
    <col min="71" max="71" width="3.140625" style="11" hidden="1"/>
    <col min="72" max="74" width="3.140625" style="74" hidden="1"/>
    <col min="75" max="79" width="8" style="74" hidden="1"/>
    <col min="80" max="80" width="3.140625" style="74" hidden="1"/>
    <col min="81" max="81" width="5.5703125" style="1" hidden="1"/>
    <col min="82" max="16383" width="3.140625" style="11" hidden="1"/>
    <col min="16384" max="16384" width="1.85546875" style="11" hidden="1"/>
  </cols>
  <sheetData>
    <row r="1" spans="1:81" s="65" customFormat="1" ht="3.95" customHeight="1" x14ac:dyDescent="0.2">
      <c r="F1" s="106"/>
      <c r="G1" s="106"/>
      <c r="H1" s="106"/>
      <c r="I1" s="106"/>
      <c r="J1" s="106"/>
      <c r="M1" s="106"/>
      <c r="N1" s="106"/>
      <c r="P1" s="106"/>
      <c r="Q1" s="106"/>
      <c r="R1" s="106"/>
      <c r="S1" s="106"/>
      <c r="T1" s="106"/>
      <c r="U1" s="103"/>
      <c r="V1" s="107"/>
      <c r="W1" s="107"/>
      <c r="X1" s="107"/>
      <c r="Y1" s="107"/>
      <c r="Z1" s="107"/>
      <c r="AA1" s="107"/>
      <c r="AB1" s="106"/>
      <c r="AC1" s="107"/>
      <c r="AD1" s="106"/>
      <c r="AE1" s="107"/>
      <c r="AF1" s="103"/>
      <c r="AG1" s="103"/>
      <c r="AH1" s="103"/>
      <c r="AI1" s="103"/>
      <c r="AJ1" s="103"/>
      <c r="AK1" s="103"/>
      <c r="AL1" s="103"/>
      <c r="AM1" s="103"/>
      <c r="AN1" s="103"/>
      <c r="AO1" s="103"/>
      <c r="AP1" s="103"/>
      <c r="AQ1" s="103"/>
      <c r="AR1" s="103"/>
      <c r="AS1" s="103"/>
      <c r="AT1" s="103"/>
      <c r="AU1" s="103"/>
      <c r="AV1" s="103"/>
      <c r="AW1" s="103"/>
      <c r="AX1" s="103"/>
      <c r="AY1" s="103"/>
      <c r="AZ1" s="103"/>
      <c r="BA1" s="103"/>
      <c r="BB1" s="112"/>
      <c r="BC1" s="112"/>
      <c r="BD1" s="112"/>
      <c r="BE1" s="112"/>
      <c r="BF1" s="112"/>
      <c r="BG1" s="112"/>
      <c r="BH1" s="112"/>
      <c r="BI1" s="112"/>
      <c r="BJ1" s="112"/>
      <c r="BK1" s="113"/>
      <c r="BL1" s="113"/>
      <c r="BM1" s="113"/>
      <c r="BN1" s="113"/>
      <c r="BO1" s="112"/>
      <c r="BP1" s="112"/>
      <c r="BQ1" s="112"/>
      <c r="BR1" s="112"/>
      <c r="BT1" s="114"/>
      <c r="BU1" s="114"/>
      <c r="BV1" s="114"/>
      <c r="BW1" s="114"/>
      <c r="BX1" s="114"/>
      <c r="BY1" s="114"/>
      <c r="BZ1" s="114"/>
      <c r="CA1" s="114"/>
      <c r="CB1" s="114"/>
      <c r="CC1" s="103"/>
    </row>
    <row r="2" spans="1:81" s="65" customFormat="1" ht="43.5" customHeight="1" x14ac:dyDescent="0.25">
      <c r="D2" s="108"/>
      <c r="E2" s="108"/>
      <c r="F2" s="109"/>
      <c r="G2" s="109"/>
      <c r="H2" s="109"/>
      <c r="I2" s="109"/>
      <c r="J2" s="109"/>
      <c r="K2" s="108"/>
      <c r="L2" s="108"/>
      <c r="M2" s="109"/>
      <c r="N2" s="109"/>
      <c r="O2" s="108"/>
      <c r="P2" s="109"/>
      <c r="Q2" s="109"/>
      <c r="R2" s="109"/>
      <c r="S2" s="106"/>
      <c r="T2" s="106"/>
      <c r="U2" s="103"/>
      <c r="V2" s="107"/>
      <c r="W2" s="107"/>
      <c r="X2" s="107"/>
      <c r="Y2" s="107"/>
      <c r="Z2" s="107"/>
      <c r="AA2" s="107"/>
      <c r="AB2" s="106"/>
      <c r="AC2" s="107"/>
      <c r="AD2" s="106"/>
      <c r="AE2" s="107"/>
      <c r="AF2" s="103"/>
      <c r="AG2" s="103"/>
      <c r="AH2" s="103"/>
      <c r="AI2" s="110"/>
      <c r="AJ2" s="103"/>
      <c r="AK2" s="103"/>
      <c r="AL2" s="103"/>
      <c r="AM2" s="103"/>
      <c r="AN2" s="103"/>
      <c r="AO2" s="103"/>
      <c r="AP2" s="103"/>
      <c r="AQ2" s="103"/>
      <c r="AR2" s="103"/>
      <c r="AS2" s="103"/>
      <c r="AT2" s="103"/>
      <c r="AU2" s="103"/>
      <c r="AV2" s="103"/>
      <c r="AW2" s="103"/>
      <c r="AX2" s="103"/>
      <c r="AY2" s="103"/>
      <c r="AZ2" s="103"/>
      <c r="BA2" s="103"/>
      <c r="BB2" s="173" t="s">
        <v>3</v>
      </c>
      <c r="BC2" s="174"/>
      <c r="BD2" s="174"/>
      <c r="BE2" s="174"/>
      <c r="BF2" s="175"/>
      <c r="BG2" s="113"/>
      <c r="BH2" s="173" t="s">
        <v>4</v>
      </c>
      <c r="BI2" s="174"/>
      <c r="BJ2" s="174"/>
      <c r="BK2" s="174"/>
      <c r="BL2" s="175"/>
      <c r="BM2" s="115"/>
      <c r="BN2" s="182" t="s">
        <v>1</v>
      </c>
      <c r="BO2" s="183"/>
      <c r="BP2" s="183"/>
      <c r="BQ2" s="183"/>
      <c r="BR2" s="184"/>
      <c r="BS2" s="116"/>
      <c r="BT2" s="114"/>
      <c r="BU2" s="114"/>
      <c r="BV2" s="114"/>
      <c r="BW2" s="114"/>
      <c r="BX2" s="114"/>
      <c r="BY2" s="114"/>
      <c r="BZ2" s="114"/>
      <c r="CA2" s="114"/>
      <c r="CB2" s="114"/>
      <c r="CC2" s="103"/>
    </row>
    <row r="3" spans="1:81" ht="3.95" customHeight="1" x14ac:dyDescent="0.2">
      <c r="B3" s="4"/>
      <c r="C3" s="5"/>
      <c r="D3" s="5"/>
      <c r="E3" s="5"/>
      <c r="F3" s="6"/>
      <c r="G3" s="6"/>
      <c r="H3" s="6"/>
      <c r="I3" s="6"/>
      <c r="J3" s="6"/>
      <c r="K3" s="7"/>
      <c r="L3" s="7"/>
      <c r="M3" s="6"/>
      <c r="N3" s="6"/>
      <c r="O3" s="7"/>
      <c r="P3" s="6"/>
      <c r="Q3" s="6"/>
      <c r="R3" s="6"/>
      <c r="S3" s="6"/>
      <c r="T3" s="6"/>
      <c r="U3" s="7"/>
      <c r="V3" s="6"/>
      <c r="W3" s="6"/>
      <c r="X3" s="6"/>
      <c r="Y3" s="6"/>
      <c r="Z3" s="6"/>
      <c r="AA3" s="6"/>
      <c r="AB3" s="6"/>
      <c r="AC3" s="6"/>
      <c r="AD3" s="6"/>
      <c r="AE3" s="6"/>
      <c r="AF3" s="8"/>
      <c r="AG3" s="65"/>
      <c r="AH3" s="4"/>
      <c r="AI3" s="7"/>
      <c r="AJ3" s="8"/>
      <c r="BB3" s="176"/>
      <c r="BC3" s="177"/>
      <c r="BD3" s="177"/>
      <c r="BE3" s="177"/>
      <c r="BF3" s="178"/>
      <c r="BH3" s="176"/>
      <c r="BI3" s="177"/>
      <c r="BJ3" s="177"/>
      <c r="BK3" s="177"/>
      <c r="BL3" s="178"/>
      <c r="BM3" s="48"/>
      <c r="BN3" s="185"/>
      <c r="BO3" s="186"/>
      <c r="BP3" s="186"/>
      <c r="BQ3" s="186"/>
      <c r="BR3" s="187"/>
      <c r="BS3" s="135"/>
    </row>
    <row r="4" spans="1:81" ht="12.75" customHeight="1" x14ac:dyDescent="0.2">
      <c r="B4" s="9"/>
      <c r="C4" s="191" t="s">
        <v>17</v>
      </c>
      <c r="D4" s="191"/>
      <c r="E4" s="10"/>
      <c r="F4" s="192" t="s">
        <v>27</v>
      </c>
      <c r="G4" s="192"/>
      <c r="H4" s="192"/>
      <c r="I4" s="192"/>
      <c r="J4" s="192"/>
      <c r="K4" s="19"/>
      <c r="L4" s="45"/>
      <c r="M4" s="45"/>
      <c r="N4" s="45"/>
      <c r="O4" s="11"/>
      <c r="P4" s="145"/>
      <c r="Q4" s="122"/>
      <c r="R4" s="122"/>
      <c r="S4" s="122"/>
      <c r="T4" s="122"/>
      <c r="U4" s="122"/>
      <c r="V4" s="122"/>
      <c r="W4" s="122"/>
      <c r="X4" s="11"/>
      <c r="Y4" s="193"/>
      <c r="Z4" s="193"/>
      <c r="AA4" s="193"/>
      <c r="AB4" s="193"/>
      <c r="AC4" s="193"/>
      <c r="AD4" s="193"/>
      <c r="AE4" s="193"/>
      <c r="AF4" s="12"/>
      <c r="AG4" s="65"/>
      <c r="AH4" s="9"/>
      <c r="AI4" s="69" t="str">
        <f>IF(AI6&lt;&gt;"", "Household Errors","")</f>
        <v/>
      </c>
      <c r="AJ4" s="12"/>
      <c r="BB4" s="176"/>
      <c r="BC4" s="177"/>
      <c r="BD4" s="177"/>
      <c r="BE4" s="177"/>
      <c r="BF4" s="178"/>
      <c r="BH4" s="176"/>
      <c r="BI4" s="177"/>
      <c r="BJ4" s="177"/>
      <c r="BK4" s="177"/>
      <c r="BL4" s="178"/>
      <c r="BM4" s="48"/>
      <c r="BN4" s="185"/>
      <c r="BO4" s="186"/>
      <c r="BP4" s="186"/>
      <c r="BQ4" s="186"/>
      <c r="BR4" s="187"/>
      <c r="BS4" s="135"/>
      <c r="BU4" s="74" t="s">
        <v>53</v>
      </c>
      <c r="BW4" s="74" t="s">
        <v>54</v>
      </c>
    </row>
    <row r="5" spans="1:81" ht="3.95" customHeight="1" x14ac:dyDescent="0.2">
      <c r="B5" s="9"/>
      <c r="C5" s="191"/>
      <c r="D5" s="191"/>
      <c r="E5" s="10"/>
      <c r="F5" s="134"/>
      <c r="G5" s="134"/>
      <c r="H5" s="134"/>
      <c r="I5" s="134"/>
      <c r="J5" s="134"/>
      <c r="K5" s="11"/>
      <c r="L5" s="11"/>
      <c r="M5" s="134"/>
      <c r="N5" s="134"/>
      <c r="O5" s="11"/>
      <c r="P5" s="134"/>
      <c r="Q5" s="134"/>
      <c r="R5" s="134"/>
      <c r="S5" s="134"/>
      <c r="T5" s="134"/>
      <c r="U5" s="11"/>
      <c r="V5" s="134"/>
      <c r="W5" s="134"/>
      <c r="X5" s="134"/>
      <c r="Y5" s="134"/>
      <c r="Z5" s="134"/>
      <c r="AA5" s="134"/>
      <c r="AB5" s="134"/>
      <c r="AC5" s="134"/>
      <c r="AD5" s="134"/>
      <c r="AE5" s="134"/>
      <c r="AF5" s="12"/>
      <c r="AG5" s="65"/>
      <c r="AH5" s="9"/>
      <c r="AI5" s="70"/>
      <c r="AJ5" s="12"/>
      <c r="BB5" s="176"/>
      <c r="BC5" s="177"/>
      <c r="BD5" s="177"/>
      <c r="BE5" s="177"/>
      <c r="BF5" s="178"/>
      <c r="BH5" s="176"/>
      <c r="BI5" s="177"/>
      <c r="BJ5" s="177"/>
      <c r="BK5" s="177"/>
      <c r="BL5" s="178"/>
      <c r="BM5" s="48"/>
      <c r="BN5" s="185"/>
      <c r="BO5" s="186"/>
      <c r="BP5" s="186"/>
      <c r="BQ5" s="186"/>
      <c r="BR5" s="187"/>
      <c r="BS5" s="135"/>
    </row>
    <row r="6" spans="1:81" ht="12.75" customHeight="1" x14ac:dyDescent="0.2">
      <c r="B6" s="9"/>
      <c r="C6" s="191"/>
      <c r="D6" s="191"/>
      <c r="E6" s="10"/>
      <c r="F6" s="192" t="s">
        <v>0</v>
      </c>
      <c r="G6" s="192"/>
      <c r="H6" s="192"/>
      <c r="I6" s="46"/>
      <c r="J6" s="136" t="s">
        <v>1</v>
      </c>
      <c r="K6" s="19"/>
      <c r="L6" s="26"/>
      <c r="M6" s="27" t="s">
        <v>2</v>
      </c>
      <c r="N6" s="27"/>
      <c r="O6" s="11"/>
      <c r="P6" s="136" t="s">
        <v>2</v>
      </c>
      <c r="Q6" s="19"/>
      <c r="R6" s="142"/>
      <c r="S6" s="143"/>
      <c r="T6" s="143"/>
      <c r="U6" s="144"/>
      <c r="V6" s="143"/>
      <c r="W6" s="143"/>
      <c r="X6" s="144"/>
      <c r="Y6" s="142"/>
      <c r="Z6" s="142"/>
      <c r="AA6" s="142"/>
      <c r="AB6" s="143"/>
      <c r="AC6" s="143"/>
      <c r="AD6" s="143"/>
      <c r="AE6" s="143"/>
      <c r="AF6" s="12"/>
      <c r="AG6" s="65"/>
      <c r="AH6" s="9"/>
      <c r="AI6" s="167" t="str">
        <f>IF(BU$11="","",BU$11&amp;CHAR(10))&amp;IF(BU$12="","",BU$12&amp;CHAR(10))</f>
        <v/>
      </c>
      <c r="AJ6" s="12"/>
      <c r="BB6" s="176"/>
      <c r="BC6" s="177"/>
      <c r="BD6" s="177"/>
      <c r="BE6" s="177"/>
      <c r="BF6" s="178"/>
      <c r="BH6" s="176"/>
      <c r="BI6" s="177"/>
      <c r="BJ6" s="177"/>
      <c r="BK6" s="177"/>
      <c r="BL6" s="178"/>
      <c r="BM6" s="48"/>
      <c r="BN6" s="185"/>
      <c r="BO6" s="186"/>
      <c r="BP6" s="186"/>
      <c r="BQ6" s="186"/>
      <c r="BR6" s="187"/>
      <c r="BS6" s="135"/>
      <c r="BW6" s="74" t="s">
        <v>67</v>
      </c>
    </row>
    <row r="7" spans="1:81" ht="12.75" customHeight="1" thickBot="1" x14ac:dyDescent="0.25">
      <c r="B7" s="9"/>
      <c r="C7" s="10"/>
      <c r="D7" s="10"/>
      <c r="E7" s="10"/>
      <c r="F7" s="121" t="s">
        <v>3</v>
      </c>
      <c r="G7" s="121"/>
      <c r="H7" s="13" t="s">
        <v>4</v>
      </c>
      <c r="I7" s="121"/>
      <c r="J7" s="134"/>
      <c r="K7" s="11"/>
      <c r="L7" s="11"/>
      <c r="M7" s="134"/>
      <c r="N7" s="134"/>
      <c r="O7" s="11"/>
      <c r="P7" s="121"/>
      <c r="Q7" s="121"/>
      <c r="R7" s="121"/>
      <c r="S7" s="134"/>
      <c r="T7" s="134"/>
      <c r="U7" s="11"/>
      <c r="V7" s="134"/>
      <c r="W7" s="134"/>
      <c r="X7" s="134"/>
      <c r="Y7" s="121"/>
      <c r="Z7" s="121"/>
      <c r="AA7" s="121"/>
      <c r="AB7" s="134"/>
      <c r="AC7" s="134"/>
      <c r="AD7" s="134"/>
      <c r="AE7" s="134"/>
      <c r="AF7" s="12"/>
      <c r="AG7" s="65"/>
      <c r="AH7" s="9"/>
      <c r="AI7" s="167"/>
      <c r="AJ7" s="12"/>
      <c r="BB7" s="176"/>
      <c r="BC7" s="177"/>
      <c r="BD7" s="177"/>
      <c r="BE7" s="177"/>
      <c r="BF7" s="178"/>
      <c r="BH7" s="176"/>
      <c r="BI7" s="177"/>
      <c r="BJ7" s="177"/>
      <c r="BK7" s="177"/>
      <c r="BL7" s="178"/>
      <c r="BM7" s="48"/>
      <c r="BN7" s="185"/>
      <c r="BO7" s="186"/>
      <c r="BP7" s="186"/>
      <c r="BQ7" s="186"/>
      <c r="BR7" s="187"/>
      <c r="BS7" s="135"/>
      <c r="BW7" s="74" t="s">
        <v>55</v>
      </c>
      <c r="BY7" s="74" t="s">
        <v>56</v>
      </c>
      <c r="CA7" s="74" t="s">
        <v>57</v>
      </c>
      <c r="CC7" s="1" t="s">
        <v>74</v>
      </c>
    </row>
    <row r="8" spans="1:81" ht="12.75" customHeight="1" thickBot="1" x14ac:dyDescent="0.25">
      <c r="B8" s="9"/>
      <c r="C8" s="10" t="s">
        <v>11</v>
      </c>
      <c r="D8" s="10"/>
      <c r="E8" s="10"/>
      <c r="F8" s="77">
        <v>6</v>
      </c>
      <c r="G8" s="14"/>
      <c r="H8" s="77"/>
      <c r="I8" s="16"/>
      <c r="J8" s="77"/>
      <c r="K8" s="11"/>
      <c r="L8" s="11"/>
      <c r="M8" s="29">
        <f>(F8+H8)+(J8)</f>
        <v>6</v>
      </c>
      <c r="N8" s="25"/>
      <c r="O8" s="11"/>
      <c r="P8" s="138">
        <f>IF(AND(F8=0,H8=0,J8=0),"N/A",F8+H8+J8)</f>
        <v>6</v>
      </c>
      <c r="Q8" s="16"/>
      <c r="R8" s="17"/>
      <c r="S8" s="134"/>
      <c r="T8" s="17"/>
      <c r="U8" s="11"/>
      <c r="V8" s="25"/>
      <c r="W8" s="25"/>
      <c r="X8" s="25"/>
      <c r="Y8" s="194" t="str">
        <f>$BU$8</f>
        <v/>
      </c>
      <c r="Z8" s="194"/>
      <c r="AA8" s="194"/>
      <c r="AB8" s="194"/>
      <c r="AC8" s="194"/>
      <c r="AD8" s="194"/>
      <c r="AE8" s="194"/>
      <c r="AF8" s="12"/>
      <c r="AG8" s="65"/>
      <c r="AH8" s="9"/>
      <c r="AI8" s="167"/>
      <c r="AJ8" s="12"/>
      <c r="BB8" s="176"/>
      <c r="BC8" s="177"/>
      <c r="BD8" s="177"/>
      <c r="BE8" s="177"/>
      <c r="BF8" s="178"/>
      <c r="BH8" s="176"/>
      <c r="BI8" s="177"/>
      <c r="BJ8" s="177"/>
      <c r="BK8" s="177"/>
      <c r="BL8" s="178"/>
      <c r="BN8" s="185"/>
      <c r="BO8" s="186"/>
      <c r="BP8" s="186"/>
      <c r="BQ8" s="186"/>
      <c r="BR8" s="187"/>
      <c r="BS8" s="135"/>
      <c r="BU8" s="82" t="str">
        <f>IF(OR(,BW$8=TRUE,BY$8=TRUE,CA$8=TRUE,CC$8=TRUE),"Extrapolation cannot be used because of error. Check error description to the right.","")</f>
        <v/>
      </c>
      <c r="BW8" s="74" t="b">
        <f>IF(OR(AI$14=""),FALSE,TRUE)</f>
        <v>0</v>
      </c>
      <c r="BY8" s="74" t="b">
        <f>IF(OR(AI$26=""),FALSE,TRUE)</f>
        <v>0</v>
      </c>
      <c r="CA8" s="74" t="b">
        <f>IF(OR(AI$34=""),FALSE,TRUE)</f>
        <v>0</v>
      </c>
      <c r="CC8" s="74" t="b">
        <f>IF(OR(AI$4=""),FALSE,TRUE)</f>
        <v>0</v>
      </c>
    </row>
    <row r="9" spans="1:81" ht="3.95" customHeight="1" x14ac:dyDescent="0.2">
      <c r="A9" s="65"/>
      <c r="B9" s="9"/>
      <c r="C9" s="10"/>
      <c r="D9" s="10"/>
      <c r="E9" s="10"/>
      <c r="F9" s="15"/>
      <c r="G9" s="16"/>
      <c r="H9" s="15"/>
      <c r="I9" s="16"/>
      <c r="J9" s="15"/>
      <c r="K9" s="11"/>
      <c r="L9" s="11"/>
      <c r="M9" s="18"/>
      <c r="N9" s="25"/>
      <c r="O9" s="11"/>
      <c r="P9" s="124"/>
      <c r="Q9" s="16"/>
      <c r="R9" s="17"/>
      <c r="S9" s="134"/>
      <c r="T9" s="17"/>
      <c r="U9" s="11"/>
      <c r="V9" s="25"/>
      <c r="W9" s="25"/>
      <c r="X9" s="25"/>
      <c r="Y9" s="194"/>
      <c r="Z9" s="194"/>
      <c r="AA9" s="194"/>
      <c r="AB9" s="194"/>
      <c r="AC9" s="194"/>
      <c r="AD9" s="194"/>
      <c r="AE9" s="194"/>
      <c r="AF9" s="12"/>
      <c r="AG9" s="65"/>
      <c r="AH9" s="9"/>
      <c r="AI9" s="167"/>
      <c r="AJ9" s="12"/>
      <c r="AK9" s="65"/>
      <c r="AL9" s="11"/>
      <c r="AM9" s="11"/>
      <c r="AN9" s="11"/>
      <c r="AO9" s="11"/>
      <c r="AP9" s="11"/>
      <c r="AQ9" s="11"/>
      <c r="AR9" s="11"/>
      <c r="AS9" s="11"/>
      <c r="AT9" s="11"/>
      <c r="AU9" s="11"/>
      <c r="AV9" s="11"/>
      <c r="AW9" s="11"/>
      <c r="AX9" s="11"/>
      <c r="AY9" s="11"/>
      <c r="AZ9" s="11"/>
      <c r="BA9" s="11"/>
      <c r="BB9" s="179"/>
      <c r="BC9" s="180"/>
      <c r="BD9" s="180"/>
      <c r="BE9" s="180"/>
      <c r="BF9" s="181"/>
      <c r="BH9" s="179"/>
      <c r="BI9" s="180"/>
      <c r="BJ9" s="180"/>
      <c r="BK9" s="180"/>
      <c r="BL9" s="181"/>
      <c r="BN9" s="188"/>
      <c r="BO9" s="189"/>
      <c r="BP9" s="189"/>
      <c r="BQ9" s="189"/>
      <c r="BR9" s="190"/>
      <c r="BS9" s="135"/>
      <c r="BT9" s="84"/>
      <c r="BU9" s="84"/>
      <c r="BV9" s="84"/>
      <c r="BW9" s="84"/>
      <c r="BX9" s="84"/>
      <c r="BY9" s="84"/>
      <c r="BZ9" s="84"/>
      <c r="CA9" s="84"/>
      <c r="CB9" s="84"/>
      <c r="CC9" s="11"/>
    </row>
    <row r="10" spans="1:81" ht="12.75" customHeight="1" thickBot="1" x14ac:dyDescent="0.25">
      <c r="B10" s="9"/>
      <c r="C10" s="10" t="s">
        <v>73</v>
      </c>
      <c r="D10" s="10"/>
      <c r="E10" s="10"/>
      <c r="F10" s="77">
        <v>6</v>
      </c>
      <c r="G10" s="14"/>
      <c r="H10" s="77"/>
      <c r="I10" s="16"/>
      <c r="J10" s="77"/>
      <c r="K10" s="11"/>
      <c r="L10" s="11"/>
      <c r="M10" s="29">
        <f>(F10+H10)+(J10)</f>
        <v>6</v>
      </c>
      <c r="N10" s="25"/>
      <c r="O10" s="11"/>
      <c r="P10" s="138">
        <f>IF(AND(F10=0,H10=0,J10=0),"N/A",F10+H10+J10)</f>
        <v>6</v>
      </c>
      <c r="Q10" s="16"/>
      <c r="R10" s="17"/>
      <c r="S10" s="134"/>
      <c r="T10" s="17"/>
      <c r="U10" s="11"/>
      <c r="V10" s="25"/>
      <c r="W10" s="25"/>
      <c r="X10" s="25"/>
      <c r="Y10" s="194"/>
      <c r="Z10" s="194"/>
      <c r="AA10" s="194"/>
      <c r="AB10" s="194"/>
      <c r="AC10" s="194"/>
      <c r="AD10" s="194"/>
      <c r="AE10" s="194"/>
      <c r="AF10" s="12"/>
      <c r="AG10" s="65"/>
      <c r="AH10" s="9"/>
      <c r="AI10" s="167"/>
      <c r="AJ10" s="12"/>
      <c r="BB10" s="51"/>
      <c r="BC10" s="51"/>
      <c r="BD10" s="51"/>
      <c r="BE10" s="51"/>
      <c r="BF10" s="51"/>
      <c r="BG10" s="11"/>
      <c r="BH10" s="51"/>
      <c r="BI10" s="51"/>
      <c r="BJ10" s="51"/>
      <c r="BK10" s="51"/>
      <c r="BL10" s="51"/>
      <c r="BM10" s="11"/>
      <c r="BN10" s="51"/>
      <c r="BO10" s="51"/>
      <c r="BP10" s="51"/>
      <c r="BQ10" s="51"/>
      <c r="BR10" s="51"/>
    </row>
    <row r="11" spans="1:81" ht="12.75" customHeight="1" thickBot="1" x14ac:dyDescent="0.25">
      <c r="B11" s="9"/>
      <c r="C11" s="10"/>
      <c r="D11" s="10"/>
      <c r="E11" s="10"/>
      <c r="F11" s="17"/>
      <c r="G11" s="16"/>
      <c r="H11" s="17"/>
      <c r="I11" s="16"/>
      <c r="J11" s="17"/>
      <c r="K11" s="11"/>
      <c r="L11" s="11"/>
      <c r="M11" s="20"/>
      <c r="N11" s="25"/>
      <c r="O11" s="11"/>
      <c r="P11" s="17"/>
      <c r="Q11" s="16"/>
      <c r="R11" s="17"/>
      <c r="S11" s="134"/>
      <c r="T11" s="17"/>
      <c r="U11" s="11"/>
      <c r="V11" s="17"/>
      <c r="W11" s="25"/>
      <c r="X11" s="25"/>
      <c r="Y11" s="17"/>
      <c r="Z11" s="16"/>
      <c r="AA11" s="17"/>
      <c r="AB11" s="134"/>
      <c r="AC11" s="17"/>
      <c r="AD11" s="134"/>
      <c r="AE11" s="25"/>
      <c r="AF11" s="12"/>
      <c r="AG11" s="65"/>
      <c r="AH11" s="9"/>
      <c r="AI11" s="167"/>
      <c r="AJ11" s="12"/>
      <c r="BB11" s="51" t="b">
        <f>IF(F10="",TRUE,FALSE)</f>
        <v>0</v>
      </c>
      <c r="BC11" s="51"/>
      <c r="BD11" s="51"/>
      <c r="BE11" s="51"/>
      <c r="BF11" s="51"/>
      <c r="BG11" s="60"/>
      <c r="BH11" s="53" t="b">
        <f>IF(H10="",TRUE,FALSE)</f>
        <v>1</v>
      </c>
      <c r="BI11" s="53"/>
      <c r="BJ11" s="53"/>
      <c r="BK11" s="53"/>
      <c r="BL11" s="53"/>
      <c r="BM11" s="60"/>
      <c r="BN11" s="53" t="b">
        <f>IF(J10="",TRUE,FALSE)</f>
        <v>1</v>
      </c>
      <c r="BO11" s="53"/>
      <c r="BP11" s="53"/>
      <c r="BQ11" s="51"/>
      <c r="BR11" s="51"/>
      <c r="BU11" s="82" t="str">
        <f>(IF(OR((OR(F$8&lt;&gt;"",F$10&lt;&gt;"",F$16&lt;&gt;"",F$18&lt;&gt;"",F$20&lt;&gt;"",F$22&lt;&gt;"",F$28&lt;&gt;"",F$30&lt;&gt;"",F$36&lt;&gt;"",F$38&lt;&gt;"",F$40&lt;&gt;"",F$42&lt;&gt;"",F$44&lt;&gt;"",F$46&lt;&gt;"")),(AND(F$8="",F$10&lt;&gt;"")),(AND(F$8&lt;&gt;"",F$10=""))),(IF(BB11=TRUE,"Please enter the number of children in ES"&amp;CHAR(10),"")),""))&amp;(IF(OR((OR(H8&lt;&gt;"",H10&lt;&gt;"",H16&lt;&gt;"",H18&lt;&gt;"",H20&lt;&gt;"",H22&lt;&gt;"",H28&lt;&gt;"",H30&lt;&gt;"",H36&lt;&gt;"",H38&lt;&gt;"",H40&lt;&gt;"",H42&lt;&gt;"",H44&lt;&gt;"",H46&lt;&gt;"")),(OR(H8&lt;&gt;"",H10&lt;&gt;""))),(IF(BH11=TRUE,"Please enter the number of children in TH"&amp;CHAR(10),"")),""))&amp;(IF(OR(OR(J8&lt;&gt;"",J10&lt;&gt;"",J16&lt;&gt;"",J18&lt;&gt;"",J20&lt;&gt;"",J22&lt;&gt;"",J28&lt;&gt;"",J30&lt;&gt;"",J36&lt;&gt;"",J38&lt;&gt;"",J40&lt;&gt;"",J42&lt;&gt;"",J44&lt;&gt;"",J46&lt;&gt;""),(OR(J8&lt;&gt;"",J10&lt;&gt;""))),(IF(BN11=TRUE,"Please enter the number of children in Unsheltered"&amp;CHAR(10),"")),""))&amp;IF(AND(F$10&lt;&gt;"",F$8&lt;&gt;""),"",IF(OR(F$10&lt;&gt;"",F$8&lt;&gt;""),"Please enter data for both number of ES households and persons"&amp;CHAR(10),""))&amp;IF(AND(H$10&lt;&gt;"",H$8&lt;&gt;""),"",IF(OR(H$10&lt;&gt;"",H$8&lt;&gt;""),"Please enter data for both number of TH households and persons"&amp;CHAR(10),""))&amp;IF(AND(J$10&lt;&gt;"",J$8&lt;&gt;""),"",IF(OR(J$10&lt;&gt;"",J$8&lt;&gt;""),"Please enter data for both number of unsheltered households and persons"&amp;CHAR(10),""))</f>
        <v/>
      </c>
    </row>
    <row r="12" spans="1:81" ht="11.25" customHeight="1" thickBot="1" x14ac:dyDescent="0.25">
      <c r="B12" s="9"/>
      <c r="C12" s="10"/>
      <c r="D12" s="10"/>
      <c r="E12" s="10"/>
      <c r="F12" s="171" t="s">
        <v>28</v>
      </c>
      <c r="G12" s="171"/>
      <c r="H12" s="171"/>
      <c r="I12" s="171"/>
      <c r="J12" s="171"/>
      <c r="K12" s="11"/>
      <c r="L12" s="11"/>
      <c r="M12" s="25"/>
      <c r="N12" s="25"/>
      <c r="O12" s="11"/>
      <c r="P12" s="172" t="s">
        <v>16</v>
      </c>
      <c r="Q12" s="172"/>
      <c r="R12" s="172"/>
      <c r="S12" s="172"/>
      <c r="T12" s="172"/>
      <c r="U12" s="172"/>
      <c r="V12" s="172"/>
      <c r="W12" s="172"/>
      <c r="X12" s="25"/>
      <c r="Y12" s="170" t="s">
        <v>2</v>
      </c>
      <c r="Z12" s="170"/>
      <c r="AA12" s="170"/>
      <c r="AB12" s="170"/>
      <c r="AC12" s="170"/>
      <c r="AD12" s="123"/>
      <c r="AE12" s="141"/>
      <c r="AF12" s="12"/>
      <c r="AG12" s="65"/>
      <c r="AH12" s="9"/>
      <c r="AI12" s="71"/>
      <c r="AJ12" s="12"/>
      <c r="BB12" s="51"/>
      <c r="BC12" s="51" t="s">
        <v>25</v>
      </c>
      <c r="BD12" s="51" t="s">
        <v>26</v>
      </c>
      <c r="BE12" s="51" t="s">
        <v>23</v>
      </c>
      <c r="BF12" s="51" t="s">
        <v>24</v>
      </c>
      <c r="BG12" s="11"/>
      <c r="BH12" s="51"/>
      <c r="BI12" s="51" t="s">
        <v>25</v>
      </c>
      <c r="BJ12" s="51" t="s">
        <v>26</v>
      </c>
      <c r="BK12" s="51" t="s">
        <v>23</v>
      </c>
      <c r="BL12" s="51" t="s">
        <v>24</v>
      </c>
      <c r="BM12" s="11"/>
      <c r="BN12" s="51"/>
      <c r="BO12" s="51" t="s">
        <v>25</v>
      </c>
      <c r="BP12" s="51" t="s">
        <v>26</v>
      </c>
      <c r="BQ12" s="51" t="s">
        <v>23</v>
      </c>
      <c r="BR12" s="51" t="s">
        <v>24</v>
      </c>
      <c r="BU12" s="83" t="str">
        <f>(IF((AND(F$8&lt;&gt;"",F$10&lt;&gt;"")),(IF(F$8&gt;0,(IF(((F$10/F$8)&gt;6),"Average ES household size is greater than or equal to 6"&amp;CHAR(10),"")),"")),""))
&amp;(IF((AND(H$8&lt;&gt;"",H$10&lt;&gt;"")),(IF(H$8&gt;0,(IF(((H$10/H$8)&gt;6),"Average TH household size is greater than or equal to 6"&amp;CHAR(10),"")),"")),""))
&amp;(IF((AND(J$8&lt;&gt;"",J$10&lt;&gt;"")),(IF(J$8&gt;0,(IF(((J$10/J$8)&gt;6),"Average unsheltered household size is greater than or equal to 6"&amp;CHAR(10),"")),"")),""))
&amp;(IF((F$8&gt;F$10),"ES has more households than people"&amp;CHAR(10),""))
&amp;(IF((H$8&gt;H$10),"TH has more households than people"&amp;CHAR(10),""))
&amp;(IF((J$8&gt;J$10),"Unsheltered has more households than people"&amp;CHAR(10),""))</f>
        <v/>
      </c>
      <c r="BW12" s="74" t="s">
        <v>55</v>
      </c>
    </row>
    <row r="13" spans="1:81" ht="3.95" customHeight="1" x14ac:dyDescent="0.2">
      <c r="B13" s="9"/>
      <c r="C13" s="10"/>
      <c r="D13" s="10"/>
      <c r="E13" s="10"/>
      <c r="F13" s="134"/>
      <c r="G13" s="134"/>
      <c r="H13" s="134"/>
      <c r="I13" s="134"/>
      <c r="J13" s="134"/>
      <c r="K13" s="11"/>
      <c r="L13" s="11"/>
      <c r="M13" s="134"/>
      <c r="N13" s="134"/>
      <c r="O13" s="11"/>
      <c r="P13" s="134"/>
      <c r="Q13" s="134"/>
      <c r="R13" s="134"/>
      <c r="S13" s="134"/>
      <c r="T13" s="134"/>
      <c r="U13" s="11"/>
      <c r="V13" s="134"/>
      <c r="W13" s="134"/>
      <c r="X13" s="134"/>
      <c r="Y13" s="134"/>
      <c r="Z13" s="134"/>
      <c r="AA13" s="134"/>
      <c r="AB13" s="134"/>
      <c r="AC13" s="134"/>
      <c r="AD13" s="134"/>
      <c r="AE13" s="134"/>
      <c r="AF13" s="12"/>
      <c r="AG13" s="65"/>
      <c r="AH13" s="9"/>
      <c r="AI13" s="70"/>
      <c r="AJ13" s="12"/>
      <c r="AM13" s="11"/>
      <c r="AN13" s="11"/>
      <c r="AO13" s="11"/>
      <c r="AP13" s="11"/>
      <c r="AQ13" s="11"/>
      <c r="AR13" s="11"/>
      <c r="AS13" s="11"/>
      <c r="AT13" s="11"/>
      <c r="AU13" s="11"/>
      <c r="AV13" s="11"/>
      <c r="AW13" s="11"/>
      <c r="AX13" s="11"/>
      <c r="AY13" s="11"/>
      <c r="AZ13" s="11"/>
      <c r="BA13" s="11"/>
      <c r="BB13" s="51"/>
      <c r="BC13" s="51"/>
      <c r="BD13" s="51"/>
      <c r="BE13" s="51"/>
      <c r="BF13" s="51"/>
      <c r="BG13" s="11"/>
      <c r="BH13" s="51"/>
      <c r="BI13" s="51"/>
      <c r="BJ13" s="51"/>
      <c r="BK13" s="51"/>
      <c r="BL13" s="51"/>
      <c r="BM13" s="11"/>
      <c r="BN13" s="51"/>
      <c r="BO13" s="51"/>
      <c r="BP13" s="51"/>
      <c r="BQ13" s="51"/>
      <c r="BR13" s="51"/>
      <c r="BT13" s="84"/>
      <c r="BU13" s="84"/>
      <c r="BV13" s="84"/>
      <c r="CC13" s="11"/>
    </row>
    <row r="14" spans="1:81" ht="12.75" customHeight="1" x14ac:dyDescent="0.2">
      <c r="B14" s="9"/>
      <c r="C14" s="19" t="s">
        <v>19</v>
      </c>
      <c r="D14" s="10"/>
      <c r="E14" s="10"/>
      <c r="F14" s="171" t="s">
        <v>0</v>
      </c>
      <c r="G14" s="171"/>
      <c r="H14" s="171"/>
      <c r="I14" s="46"/>
      <c r="J14" s="133" t="s">
        <v>1</v>
      </c>
      <c r="K14" s="11"/>
      <c r="L14" s="26"/>
      <c r="M14" s="27" t="s">
        <v>2</v>
      </c>
      <c r="N14" s="27"/>
      <c r="O14" s="11"/>
      <c r="P14" s="169" t="s">
        <v>0</v>
      </c>
      <c r="Q14" s="169"/>
      <c r="R14" s="169"/>
      <c r="S14" s="137"/>
      <c r="T14" s="131" t="s">
        <v>1</v>
      </c>
      <c r="U14" s="26"/>
      <c r="V14" s="27" t="s">
        <v>2</v>
      </c>
      <c r="W14" s="27"/>
      <c r="X14" s="11"/>
      <c r="Y14" s="170" t="s">
        <v>0</v>
      </c>
      <c r="Z14" s="170"/>
      <c r="AA14" s="170"/>
      <c r="AB14" s="137"/>
      <c r="AC14" s="132" t="s">
        <v>1</v>
      </c>
      <c r="AD14" s="137"/>
      <c r="AE14" s="136" t="s">
        <v>2</v>
      </c>
      <c r="AF14" s="12"/>
      <c r="AG14" s="65"/>
      <c r="AH14" s="9"/>
      <c r="AI14" s="69" t="str">
        <f>IF(AI15&lt;&gt;"", "Gender Errors","")</f>
        <v/>
      </c>
      <c r="AJ14" s="12"/>
      <c r="BB14" s="51" t="b">
        <f>IF((F$10)&gt;=(SUM(F$16:F$22)), TRUE,FALSE)</f>
        <v>1</v>
      </c>
      <c r="BC14" s="52">
        <f>IF(BB11=FALSE,((ROUND(BB16,0)+ROUND(BB18,0)+ROUND(BB20,0)+ROUND(BB22,0))),0)</f>
        <v>6</v>
      </c>
      <c r="BD14" s="52"/>
      <c r="BE14" s="52">
        <f>SUM(BC$16:BC$22)</f>
        <v>6</v>
      </c>
      <c r="BF14" s="52">
        <f>(F$10)</f>
        <v>6</v>
      </c>
      <c r="BG14" s="61"/>
      <c r="BH14" s="51" t="b">
        <f>IF((H$10)&gt;=(H16+H18+H20+H22), TRUE,FALSE)</f>
        <v>1</v>
      </c>
      <c r="BI14" s="52">
        <f>IF(BH11=FALSE,((ROUND(BH16,0)+ROUND(BH18,0)+ROUND(BH20,0)+ROUND(BH22,0))),0)</f>
        <v>0</v>
      </c>
      <c r="BJ14" s="52"/>
      <c r="BK14" s="52" t="e">
        <f>SUM(BI16:BI22)</f>
        <v>#VALUE!</v>
      </c>
      <c r="BL14" s="52">
        <f>(H$10)</f>
        <v>0</v>
      </c>
      <c r="BM14" s="11"/>
      <c r="BN14" s="51" t="b">
        <f>IF((J$10)&gt;=(SUM(J$16:J$22)), TRUE,FALSE)</f>
        <v>1</v>
      </c>
      <c r="BO14" s="52">
        <f>IF(BN11=FALSE,((ROUND(BN16,0)+ROUND(BN18,0)+ROUND(BN20,0)+ROUND(BN22,0))),0)</f>
        <v>0</v>
      </c>
      <c r="BP14" s="52"/>
      <c r="BQ14" s="52" t="e">
        <f>SUM(BO$16:BO$22)</f>
        <v>#VALUE!</v>
      </c>
      <c r="BR14" s="62">
        <f>(J$10)</f>
        <v>0</v>
      </c>
      <c r="BS14" s="85"/>
      <c r="BW14" s="74" t="s">
        <v>3</v>
      </c>
      <c r="BY14" s="74" t="s">
        <v>4</v>
      </c>
      <c r="CA14" s="74" t="s">
        <v>1</v>
      </c>
    </row>
    <row r="15" spans="1:81" ht="12.75" customHeight="1" x14ac:dyDescent="0.2">
      <c r="B15" s="9"/>
      <c r="C15" s="19"/>
      <c r="D15" s="10"/>
      <c r="E15" s="10"/>
      <c r="F15" s="121" t="s">
        <v>3</v>
      </c>
      <c r="G15" s="121"/>
      <c r="H15" s="13" t="s">
        <v>4</v>
      </c>
      <c r="I15" s="121"/>
      <c r="J15" s="134"/>
      <c r="K15" s="11"/>
      <c r="L15" s="11"/>
      <c r="M15" s="134"/>
      <c r="N15" s="134"/>
      <c r="O15" s="11"/>
      <c r="P15" s="121" t="s">
        <v>3</v>
      </c>
      <c r="Q15" s="121"/>
      <c r="R15" s="13" t="s">
        <v>4</v>
      </c>
      <c r="S15" s="134"/>
      <c r="T15" s="134"/>
      <c r="U15" s="11"/>
      <c r="V15" s="134"/>
      <c r="W15" s="134"/>
      <c r="X15" s="134"/>
      <c r="Y15" s="121" t="s">
        <v>3</v>
      </c>
      <c r="Z15" s="121"/>
      <c r="AA15" s="13" t="s">
        <v>4</v>
      </c>
      <c r="AB15" s="134"/>
      <c r="AC15" s="134"/>
      <c r="AD15" s="134"/>
      <c r="AE15" s="134"/>
      <c r="AF15" s="12"/>
      <c r="AG15" s="65"/>
      <c r="AH15" s="9"/>
      <c r="AI15" s="167" t="str">
        <f>(IF(AND(F16="",F18="",F20="",F22=""),"",(IF(AND(BB11=FALSE,BB14=FALSE),"ES gender count ("&amp;TEXT(F16+F18+F20+F22,"0")&amp;") &gt; to ES total number of persons("&amp;TEXT(F10,"0")&amp;")"&amp;CHAR(10),"")&amp;IF(AND(BB11=FALSE,BB15=FALSE),"ES gender count ("&amp;TEXT(F16+F18+F20+F22,"0")&amp;") is less than 80% of total number of ES persons ("&amp;TEXT(F10,"0")&amp;")"&amp;CHAR(10),""))))&amp;(IF(AND(H16="",H18="",H20="",H22=""),"",(IF(AND(BH11=FALSE,BH14=FALSE),"TH gender count ("&amp;TEXT(H16+H18+H20+H22,"0")&amp;") &gt; to TH total number of persons ("&amp;TEXT(H10,"0")&amp;")"&amp;CHAR(10),"")&amp;IF(AND(BH11=FALSE,BH15=FALSE),"TH gender count ("&amp;TEXT(H16+H18+H20+H22,"0")&amp;") is less than 80% of total number of TH persons ("&amp;TEXT(H10,"0")&amp;")"&amp;CHAR(10),"")&amp;IF(AND(BN11=FALSE,BN14=FALSE),"Unsheltered gender count ("&amp;TEXT(J16+J18+J20+J22,"0")&amp;") &gt; to unsheltered total number of persons ("&amp;TEXT(J10,"0")&amp;")"&amp;CHAR(10),""))))&amp;(IF(AND(J16="",J18="",J20="",J22=""),"",(IF(AND(BN11=FALSE,BN15=FALSE),"Unsheltered gender count ("&amp;TEXT(J16+J18+J20+J22,"0")&amp;") is less than 80% of total number of unsheltered persons ("&amp;TEXT(J10,"0")&amp;")"&amp;CHAR(10),""))))</f>
        <v/>
      </c>
      <c r="AJ15" s="12"/>
      <c r="BB15" s="52" t="b">
        <f>IF(BB11=FALSE,(IF((SUM(F$16:F$22)/(F$10))&gt;=0.8,TRUE,FALSE)),FALSE)</f>
        <v>1</v>
      </c>
      <c r="BC15" s="51" t="b">
        <f>(F$10)=(ROUND(BB16,0)+ROUND(BB18,0)+ROUND(BB20,0)+ROUND(BB22,0))</f>
        <v>1</v>
      </c>
      <c r="BD15" s="51"/>
      <c r="BE15" s="51"/>
      <c r="BF15" s="51"/>
      <c r="BG15" s="11"/>
      <c r="BH15" s="52" t="b">
        <f>IF(BH11=FALSE,(IF((SUM(H$16:H$22))/(H$10)&gt;=0.8,TRUE,FALSE)),FALSE)</f>
        <v>0</v>
      </c>
      <c r="BI15" s="51" t="e">
        <f>(H$10)=(ROUND(BH16,0)+ROUND(BH18,0)+ROUND(BH20,0)+ROUND(BH22,0))</f>
        <v>#VALUE!</v>
      </c>
      <c r="BJ15" s="51"/>
      <c r="BK15" s="51"/>
      <c r="BL15" s="51"/>
      <c r="BM15" s="11"/>
      <c r="BN15" s="52" t="b">
        <f>IF(BN11=FALSE,(IF((SUM(J$16:J$22))/(J$10)&gt;=0.8,TRUE,FALSE)),FALSE)</f>
        <v>0</v>
      </c>
      <c r="BO15" s="51" t="e">
        <f>(J$10)=(ROUND(BN16,0)+ROUND(BN18,0)+ROUND(BN20,0)+ROUND(BN22,0))</f>
        <v>#VALUE!</v>
      </c>
      <c r="BP15" s="51"/>
      <c r="BQ15" s="51"/>
      <c r="BR15" s="51"/>
      <c r="BW15" s="74" t="b">
        <f>IF(OR(F$10="",F$10=0),FALSE,OR((AND(((SUM(F$16:F$22)/F$10*100)&gt;0),(SUM(F$16:F$22)/F$10*100)&lt;80)),(SUM(F$16:F$22)/F$10*100)&gt;100))</f>
        <v>0</v>
      </c>
      <c r="BY15" s="74" t="b">
        <f>IF(OR(H$10="",H$10=0),FALSE,OR((AND(((SUM(H$16:H$22)/H$10*100)&gt;0),(SUM(H$16:H$22)/H$10*100)&lt;80)),(SUM(H$16:H$22)/H$10*100)&gt;100))</f>
        <v>0</v>
      </c>
      <c r="CA15" s="74" t="b">
        <f>IF(OR(J$10="",J$10=0),FALSE,OR((AND(((SUM(J$16:J$22)/J$10*100)&gt;0),(SUM(J$16:J$22)/J$10*100)&lt;80)),(SUM(J$16:J$22)/J$10*100)&gt;100))</f>
        <v>0</v>
      </c>
    </row>
    <row r="16" spans="1:81" ht="12.75" customHeight="1" x14ac:dyDescent="0.2">
      <c r="B16" s="9"/>
      <c r="C16" s="10"/>
      <c r="D16" s="10" t="s">
        <v>5</v>
      </c>
      <c r="E16" s="10"/>
      <c r="F16" s="30">
        <v>4</v>
      </c>
      <c r="G16" s="14"/>
      <c r="H16" s="30"/>
      <c r="I16" s="16"/>
      <c r="J16" s="30"/>
      <c r="K16" s="11"/>
      <c r="L16" s="11"/>
      <c r="M16" s="29">
        <f>(F16+H16)+(J16)</f>
        <v>4</v>
      </c>
      <c r="N16" s="25"/>
      <c r="O16" s="11"/>
      <c r="P16" s="92">
        <f>IF(Y16="N/A","N/A",IF(BB$14=TRUE,Y16-F16,"N/A"))</f>
        <v>0</v>
      </c>
      <c r="Q16" s="16"/>
      <c r="R16" s="92" t="str">
        <f>IF(AA16="N/A","N/A",IF(BH$14=TRUE,AA16-H16,"N/A"))</f>
        <v>N/A</v>
      </c>
      <c r="S16" s="17"/>
      <c r="T16" s="92" t="str">
        <f>IF(AC16="N/A","N/A",IF(BN$14=TRUE,AC16-J16,"N/A"))</f>
        <v>N/A</v>
      </c>
      <c r="U16" s="11"/>
      <c r="V16" s="29" t="e">
        <f>(P16+R16)+(T16)</f>
        <v>#VALUE!</v>
      </c>
      <c r="W16" s="25"/>
      <c r="X16" s="25"/>
      <c r="Y16" s="93">
        <f>IF(F16=0,"N/A",BE$16)</f>
        <v>4</v>
      </c>
      <c r="Z16" s="94"/>
      <c r="AA16" s="93" t="str">
        <f>IF(H16=0,"N/A",BK$16)</f>
        <v>N/A</v>
      </c>
      <c r="AB16" s="95"/>
      <c r="AC16" s="93" t="str">
        <f>IF(J16=0,"N/A",BQ$16)</f>
        <v>N/A</v>
      </c>
      <c r="AD16" s="134"/>
      <c r="AE16" s="29">
        <f>(IF((AND(Y16="N/A",AA16="N/A",AC16="N/A")),"N/A",(IF(Y16="N/A",0,Y16))+(IF(AA16="N/A",0,AA16))+(IF(AC16="N/A",0,AC16))))</f>
        <v>4</v>
      </c>
      <c r="AF16" s="12"/>
      <c r="AG16" s="65"/>
      <c r="AH16" s="9"/>
      <c r="AI16" s="167"/>
      <c r="AJ16" s="57"/>
      <c r="AK16" s="111"/>
      <c r="BB16" s="54">
        <f>IF(BB$11=FALSE,(F16*(1+(((F$10)-(SUM(F$16:F$22)))/(SUM(F$16:F$22))))),"")</f>
        <v>4</v>
      </c>
      <c r="BC16" s="54">
        <f>IF(BC$15=FALSE,ROUNDDOWN(BB16,0),ROUND(BB16,0))</f>
        <v>4</v>
      </c>
      <c r="BD16" s="54">
        <f>IF(BC16=MAX(BC$16:BC$22),ROW(),"")</f>
        <v>16</v>
      </c>
      <c r="BE16" s="54">
        <f>IF(BB$11=TRUE,"N/A",IF(BD16&lt;&gt;0,IF(MIN(BD$16:BD$22)=BD16,BC16+(BF$14-BE$14),BC16),BC16))</f>
        <v>4</v>
      </c>
      <c r="BF16" s="52"/>
      <c r="BG16" s="61"/>
      <c r="BH16" s="54" t="str">
        <f>IF(BH$11=FALSE,(H16*(1+(((H$10)-(SUM(H$16:H$22)))/(SUM(H$16:H$22))))),"")</f>
        <v/>
      </c>
      <c r="BI16" s="54" t="e">
        <f>IF(BI$15=FALSE,ROUNDDOWN(BH16,0),ROUND(BH16,0))</f>
        <v>#VALUE!</v>
      </c>
      <c r="BJ16" s="54" t="e">
        <f>IF(BI16=MAX(BI$16:BI$22),ROW(),"")</f>
        <v>#VALUE!</v>
      </c>
      <c r="BK16" s="54" t="str">
        <f>IF(BH$11=TRUE,"N/A",IF(BJ16&lt;&gt;0,IF(MIN(BJ$16:BJ$22)=BJ16,BI16+(BL$14-BK$14),BI16),BI16))</f>
        <v>N/A</v>
      </c>
      <c r="BL16" s="51"/>
      <c r="BM16" s="11"/>
      <c r="BN16" s="54" t="str">
        <f>IF(BN$11=FALSE,(J16*(1+(((J$10)-(SUM(J$16:J$22)))/(SUM(J$16:J$22))))),"")</f>
        <v/>
      </c>
      <c r="BO16" s="54" t="e">
        <f>IF(BO$15=FALSE,ROUNDDOWN(BN16,0),ROUND(BN16,0))</f>
        <v>#VALUE!</v>
      </c>
      <c r="BP16" s="54" t="e">
        <f>IF(BO16=MAX(BO$16:BO$22),ROW(),"")</f>
        <v>#VALUE!</v>
      </c>
      <c r="BQ16" s="54" t="str">
        <f>IF(BN$11=TRUE,"N/A",IF(BP16&lt;&gt;0,IF(MIN(BP$16:BP$22)=BP16,BO16+(BR$14-BQ$14),BO16),BO16))</f>
        <v>N/A</v>
      </c>
      <c r="BR16" s="52"/>
      <c r="BS16" s="61"/>
    </row>
    <row r="17" spans="1:81" ht="3.95" customHeight="1" x14ac:dyDescent="0.2">
      <c r="A17" s="65"/>
      <c r="B17" s="9"/>
      <c r="C17" s="10"/>
      <c r="D17" s="10"/>
      <c r="E17" s="10"/>
      <c r="F17" s="15"/>
      <c r="G17" s="16"/>
      <c r="H17" s="15"/>
      <c r="I17" s="16"/>
      <c r="J17" s="15"/>
      <c r="K17" s="11"/>
      <c r="L17" s="11"/>
      <c r="M17" s="18"/>
      <c r="N17" s="25"/>
      <c r="O17" s="11"/>
      <c r="P17" s="44"/>
      <c r="Q17" s="16"/>
      <c r="R17" s="44"/>
      <c r="S17" s="17"/>
      <c r="T17" s="44"/>
      <c r="U17" s="11"/>
      <c r="V17" s="18"/>
      <c r="W17" s="25"/>
      <c r="X17" s="25"/>
      <c r="Y17" s="96"/>
      <c r="Z17" s="97"/>
      <c r="AA17" s="96"/>
      <c r="AB17" s="95"/>
      <c r="AC17" s="96"/>
      <c r="AD17" s="134"/>
      <c r="AE17" s="18"/>
      <c r="AF17" s="12"/>
      <c r="AG17" s="65"/>
      <c r="AH17" s="9"/>
      <c r="AI17" s="167"/>
      <c r="AJ17" s="12"/>
      <c r="AK17" s="65"/>
      <c r="AL17" s="28"/>
      <c r="BB17" s="55"/>
      <c r="BC17" s="51"/>
      <c r="BD17" s="51"/>
      <c r="BE17" s="51"/>
      <c r="BF17" s="51"/>
      <c r="BG17" s="11"/>
      <c r="BH17" s="55"/>
      <c r="BI17" s="51"/>
      <c r="BJ17" s="51"/>
      <c r="BK17" s="51"/>
      <c r="BL17" s="51"/>
      <c r="BM17" s="11"/>
      <c r="BN17" s="55"/>
      <c r="BO17" s="51"/>
      <c r="BP17" s="51"/>
      <c r="BQ17" s="51"/>
      <c r="BR17" s="51"/>
    </row>
    <row r="18" spans="1:81" ht="12.75" customHeight="1" x14ac:dyDescent="0.2">
      <c r="B18" s="9"/>
      <c r="C18" s="10"/>
      <c r="D18" s="10" t="s">
        <v>6</v>
      </c>
      <c r="E18" s="10"/>
      <c r="F18" s="30">
        <v>2</v>
      </c>
      <c r="G18" s="14"/>
      <c r="H18" s="30"/>
      <c r="I18" s="16"/>
      <c r="J18" s="30"/>
      <c r="K18" s="11"/>
      <c r="L18" s="11"/>
      <c r="M18" s="29">
        <f>(F18+H18)+(J18)</f>
        <v>2</v>
      </c>
      <c r="N18" s="25"/>
      <c r="O18" s="11"/>
      <c r="P18" s="92">
        <f>IF(Y18="N/A","N/A",IF(BB$14=TRUE,Y18-F18,"N/A"))</f>
        <v>0</v>
      </c>
      <c r="Q18" s="16"/>
      <c r="R18" s="92" t="str">
        <f>IF(AA18="N/A","N/A",IF(BH$14=TRUE,AA18-H18,"N/A"))</f>
        <v>N/A</v>
      </c>
      <c r="S18" s="17"/>
      <c r="T18" s="92" t="str">
        <f>IF(AC18="N/A","N/A",IF(BN$14=TRUE,AC18-J18,"N/A"))</f>
        <v>N/A</v>
      </c>
      <c r="U18" s="11"/>
      <c r="V18" s="29" t="e">
        <f>(P18+R18)+(T18)</f>
        <v>#VALUE!</v>
      </c>
      <c r="W18" s="25"/>
      <c r="X18" s="25"/>
      <c r="Y18" s="93">
        <f>IF(F18=0,"N/A",BE$18)</f>
        <v>2</v>
      </c>
      <c r="Z18" s="94"/>
      <c r="AA18" s="93" t="str">
        <f>IF(H18=0,"N/A",BK$18)</f>
        <v>N/A</v>
      </c>
      <c r="AB18" s="95"/>
      <c r="AC18" s="93" t="str">
        <f>IF(J18=0,"N/A",BQ$18)</f>
        <v>N/A</v>
      </c>
      <c r="AD18" s="134"/>
      <c r="AE18" s="29">
        <f>(IF((AND(Y18="N/A",AA18="N/A",AC18="N/A")),"N/A",(IF(Y18="N/A",0,Y18))+(IF(AA18="N/A",0,AA18))+(IF(AC18="N/A",0,AC18))))</f>
        <v>2</v>
      </c>
      <c r="AF18" s="12"/>
      <c r="AG18" s="65"/>
      <c r="AH18" s="9"/>
      <c r="AI18" s="167"/>
      <c r="AJ18" s="12"/>
      <c r="AL18" s="11"/>
      <c r="AM18" s="28"/>
      <c r="AN18" s="28"/>
      <c r="AO18" s="28"/>
      <c r="AP18" s="28"/>
      <c r="AQ18" s="28"/>
      <c r="AR18" s="28"/>
      <c r="AS18" s="28"/>
      <c r="AT18" s="28"/>
      <c r="AU18" s="28"/>
      <c r="AV18" s="28"/>
      <c r="AW18" s="28"/>
      <c r="AX18" s="28"/>
      <c r="AY18" s="28"/>
      <c r="AZ18" s="28"/>
      <c r="BB18" s="54">
        <f>IF(BB$11=FALSE,(F18*(1+(((F$10)-(SUM(F$16:F$22)))/(SUM(F$16:F$22))))),"")</f>
        <v>2</v>
      </c>
      <c r="BC18" s="54">
        <f>IF(BC$15=FALSE,ROUNDDOWN(BB18,0),ROUND(BB18,0))</f>
        <v>2</v>
      </c>
      <c r="BD18" s="54" t="str">
        <f>IF(BC18=MAX(BC$16:BC$22),ROW(),"")</f>
        <v/>
      </c>
      <c r="BE18" s="54">
        <f>IF(BB$11=TRUE,"N/A",IF(BD18&lt;&gt;0,IF(MIN(BD$16:BD$22)=BD18,BC18+(BF$14-BE$14),BC18),BC18))</f>
        <v>2</v>
      </c>
      <c r="BF18" s="52"/>
      <c r="BG18" s="61"/>
      <c r="BH18" s="54" t="str">
        <f>IF(BH$11=FALSE,(H18*(1+(((H$10)-(SUM(H$16:H$22)))/(SUM(H$16:H$22))))),"")</f>
        <v/>
      </c>
      <c r="BI18" s="54" t="e">
        <f>IF(BI$15=FALSE,ROUNDDOWN(BH18,0),ROUND(BH18,0))</f>
        <v>#VALUE!</v>
      </c>
      <c r="BJ18" s="54" t="e">
        <f>IF(BI18=MAX(BI$16:BI$22),ROW(),"")</f>
        <v>#VALUE!</v>
      </c>
      <c r="BK18" s="54" t="str">
        <f>IF(BH$11=TRUE,"N/A",IF(BJ18&lt;&gt;0,IF(MIN(BJ$16:BJ$22)=BJ18,BI18+(BL$14-BK$14),BI18),BI18))</f>
        <v>N/A</v>
      </c>
      <c r="BL18" s="51"/>
      <c r="BM18" s="11"/>
      <c r="BN18" s="54" t="str">
        <f>IF(BN$11=FALSE,(J18*(1+(((J$10)-(SUM(J$16:J$22)))/(SUM(J$16:J$22))))),"")</f>
        <v/>
      </c>
      <c r="BO18" s="54" t="e">
        <f>IF(BO$15=FALSE,ROUNDDOWN(BN18,0),ROUND(BN18,0))</f>
        <v>#VALUE!</v>
      </c>
      <c r="BP18" s="54" t="e">
        <f>IF(BO18=MAX(BO$16:BO$22),ROW(),"")</f>
        <v>#VALUE!</v>
      </c>
      <c r="BQ18" s="54" t="str">
        <f>IF(BN$11=TRUE,"N/A",IF(BP18&lt;&gt;0,IF(MIN(BP$16:BP$22)=BP18,BO18+(BR$14-BQ$14),BO18),BO18))</f>
        <v>N/A</v>
      </c>
      <c r="BR18" s="51"/>
    </row>
    <row r="19" spans="1:81" ht="3.95" customHeight="1" x14ac:dyDescent="0.2">
      <c r="B19" s="9"/>
      <c r="C19" s="10"/>
      <c r="D19" s="10"/>
      <c r="E19" s="10"/>
      <c r="F19" s="15"/>
      <c r="G19" s="16"/>
      <c r="H19" s="15"/>
      <c r="I19" s="16"/>
      <c r="J19" s="15"/>
      <c r="K19" s="11"/>
      <c r="L19" s="11"/>
      <c r="M19" s="18"/>
      <c r="N19" s="25"/>
      <c r="O19" s="11"/>
      <c r="P19" s="44"/>
      <c r="Q19" s="16"/>
      <c r="R19" s="44"/>
      <c r="S19" s="17"/>
      <c r="T19" s="44"/>
      <c r="U19" s="11"/>
      <c r="V19" s="18"/>
      <c r="W19" s="25"/>
      <c r="X19" s="25"/>
      <c r="Y19" s="96"/>
      <c r="Z19" s="97"/>
      <c r="AA19" s="96"/>
      <c r="AB19" s="95"/>
      <c r="AC19" s="96"/>
      <c r="AD19" s="134"/>
      <c r="AE19" s="18"/>
      <c r="AF19" s="12"/>
      <c r="AG19" s="65"/>
      <c r="AH19" s="9"/>
      <c r="AI19" s="167"/>
      <c r="AJ19" s="12"/>
      <c r="AM19" s="11"/>
      <c r="AN19" s="11"/>
      <c r="AO19" s="11"/>
      <c r="AP19" s="11"/>
      <c r="AQ19" s="11"/>
      <c r="AR19" s="11"/>
      <c r="AS19" s="11"/>
      <c r="AT19" s="11"/>
      <c r="AU19" s="11"/>
      <c r="AV19" s="11"/>
      <c r="AW19" s="11"/>
      <c r="AX19" s="11"/>
      <c r="AY19" s="11"/>
      <c r="AZ19" s="11"/>
      <c r="BA19" s="11"/>
      <c r="BB19" s="55"/>
      <c r="BC19" s="51"/>
      <c r="BD19" s="51"/>
      <c r="BE19" s="51"/>
      <c r="BF19" s="53"/>
      <c r="BG19" s="60"/>
      <c r="BH19" s="55"/>
      <c r="BI19" s="51"/>
      <c r="BJ19" s="51"/>
      <c r="BK19" s="51"/>
      <c r="BL19" s="51"/>
      <c r="BM19" s="11"/>
      <c r="BN19" s="55"/>
      <c r="BO19" s="51"/>
      <c r="BP19" s="51"/>
      <c r="BQ19" s="51"/>
      <c r="BR19" s="51"/>
      <c r="BT19" s="84"/>
      <c r="BU19" s="84"/>
      <c r="BV19" s="84"/>
      <c r="BW19" s="84"/>
      <c r="BX19" s="84"/>
      <c r="BY19" s="84"/>
      <c r="BZ19" s="84"/>
      <c r="CA19" s="84"/>
      <c r="CB19" s="84"/>
      <c r="CC19" s="11"/>
    </row>
    <row r="20" spans="1:81" ht="12.75" customHeight="1" x14ac:dyDescent="0.2">
      <c r="B20" s="9"/>
      <c r="C20" s="10"/>
      <c r="D20" s="10" t="s">
        <v>21</v>
      </c>
      <c r="E20" s="10"/>
      <c r="F20" s="30"/>
      <c r="G20" s="14"/>
      <c r="H20" s="30"/>
      <c r="I20" s="16"/>
      <c r="J20" s="30"/>
      <c r="K20" s="11"/>
      <c r="L20" s="11"/>
      <c r="M20" s="29">
        <f>(F20+H20)+(J20)</f>
        <v>0</v>
      </c>
      <c r="N20" s="25"/>
      <c r="O20" s="11"/>
      <c r="P20" s="92" t="str">
        <f>IF(Y20="N/A","N/A",IF(BB$14=TRUE,Y20-F20,"N/A"))</f>
        <v>N/A</v>
      </c>
      <c r="Q20" s="16"/>
      <c r="R20" s="92" t="str">
        <f>IF(AA20="N/A","N/A",IF(BH$14=TRUE,AA20-H20,"N/A"))</f>
        <v>N/A</v>
      </c>
      <c r="S20" s="17"/>
      <c r="T20" s="92" t="str">
        <f>IF(AC20="N/A","N/A",IF(BN$14=TRUE,AC20-J20,"N/A"))</f>
        <v>N/A</v>
      </c>
      <c r="U20" s="11"/>
      <c r="V20" s="29" t="e">
        <f>(P20+R20)+(T20)</f>
        <v>#VALUE!</v>
      </c>
      <c r="W20" s="25"/>
      <c r="X20" s="25"/>
      <c r="Y20" s="93" t="str">
        <f>IF(F20=0,"N/A",BE$20)</f>
        <v>N/A</v>
      </c>
      <c r="Z20" s="94"/>
      <c r="AA20" s="93" t="str">
        <f>IF(H20=0,"N/A",BK$20)</f>
        <v>N/A</v>
      </c>
      <c r="AB20" s="95"/>
      <c r="AC20" s="93" t="str">
        <f>IF(J20=0,"N/A",BQ$20)</f>
        <v>N/A</v>
      </c>
      <c r="AD20" s="134"/>
      <c r="AE20" s="29" t="str">
        <f>(IF((AND(Y20="N/A",AA20="N/A",AC20="N/A")),"N/A",(IF(Y20="N/A",0,Y20))+(IF(AA20="N/A",0,AA20))+(IF(AC20="N/A",0,AC20))))</f>
        <v>N/A</v>
      </c>
      <c r="AF20" s="12"/>
      <c r="AG20" s="65"/>
      <c r="AH20" s="9"/>
      <c r="AI20" s="167"/>
      <c r="AJ20" s="12"/>
      <c r="BB20" s="54">
        <f>IF(BB$11=FALSE,(F20*(1+(((F$10)-(SUM(F$16:F$22)))/(SUM(F$16:F$22))))),"")</f>
        <v>0</v>
      </c>
      <c r="BC20" s="54">
        <f>IF(BC$15=FALSE,ROUNDDOWN(BB20,0),ROUND(BB20,0))</f>
        <v>0</v>
      </c>
      <c r="BD20" s="54" t="str">
        <f>IF(BC20=MAX(BC$16:BC$22),ROW(),"")</f>
        <v/>
      </c>
      <c r="BE20" s="54">
        <f>IF(BB$11=TRUE,"N/A",IF(BD20&lt;&gt;0,IF(MIN(BD$16:BD$22)=BD20,BC20+(BF$14-BE$14),BC20),BC20))</f>
        <v>0</v>
      </c>
      <c r="BF20" s="52"/>
      <c r="BG20" s="61"/>
      <c r="BH20" s="54" t="str">
        <f>IF(BH$11=FALSE,(H20*(1+(((H$10)-(SUM(H$16:H$22)))/(SUM(H$16:H$22))))),"")</f>
        <v/>
      </c>
      <c r="BI20" s="54" t="e">
        <f>IF(BI$15=FALSE,ROUNDDOWN(BH20,0),ROUND(BH20,0))</f>
        <v>#VALUE!</v>
      </c>
      <c r="BJ20" s="54" t="e">
        <f>IF(BI20=MAX(BI$16:BI$22),ROW(),"")</f>
        <v>#VALUE!</v>
      </c>
      <c r="BK20" s="54" t="str">
        <f>IF(BH$11=TRUE,"N/A",IF(BJ20&lt;&gt;0,IF(MIN(BJ$16:BJ$22)=BJ20,BI20+(BL$14-BK$14),BI20),BI20))</f>
        <v>N/A</v>
      </c>
      <c r="BL20" s="51"/>
      <c r="BM20" s="11"/>
      <c r="BN20" s="54" t="str">
        <f>IF(BN$11=FALSE,(J20*(1+(((J$10)-(SUM(J$16:J$22)))/(SUM(J$16:J$22))))),"")</f>
        <v/>
      </c>
      <c r="BO20" s="54" t="e">
        <f>IF(BO$15=FALSE,ROUNDDOWN(BN20,0),ROUND(BN20,0))</f>
        <v>#VALUE!</v>
      </c>
      <c r="BP20" s="54" t="e">
        <f>IF(BO20=MAX(BO$16:BO$22),ROW(),"")</f>
        <v>#VALUE!</v>
      </c>
      <c r="BQ20" s="54" t="str">
        <f>IF(BN$11=TRUE,"N/A",IF(BP20&lt;&gt;0,IF(MIN(BP$16:BP$22)=BP20,BO20+(BR$14-BQ$14),BO20),BO20))</f>
        <v>N/A</v>
      </c>
      <c r="BR20" s="51"/>
    </row>
    <row r="21" spans="1:81" ht="3.75" customHeight="1" x14ac:dyDescent="0.2">
      <c r="A21" s="65"/>
      <c r="B21" s="9"/>
      <c r="C21" s="10"/>
      <c r="D21" s="10"/>
      <c r="E21" s="10"/>
      <c r="F21" s="15"/>
      <c r="G21" s="16"/>
      <c r="H21" s="15"/>
      <c r="I21" s="16"/>
      <c r="J21" s="15"/>
      <c r="K21" s="11"/>
      <c r="L21" s="11"/>
      <c r="M21" s="18"/>
      <c r="N21" s="25"/>
      <c r="O21" s="11"/>
      <c r="P21" s="44"/>
      <c r="Q21" s="16"/>
      <c r="R21" s="44"/>
      <c r="S21" s="17"/>
      <c r="T21" s="44"/>
      <c r="U21" s="11"/>
      <c r="V21" s="18"/>
      <c r="W21" s="25"/>
      <c r="X21" s="25"/>
      <c r="Y21" s="96"/>
      <c r="Z21" s="97"/>
      <c r="AA21" s="96"/>
      <c r="AB21" s="95"/>
      <c r="AC21" s="96"/>
      <c r="AD21" s="134"/>
      <c r="AE21" s="18"/>
      <c r="AF21" s="12"/>
      <c r="AG21" s="65"/>
      <c r="AH21" s="9"/>
      <c r="AI21" s="167"/>
      <c r="AJ21" s="12"/>
      <c r="AK21" s="65"/>
      <c r="BB21" s="55"/>
      <c r="BC21" s="51"/>
      <c r="BD21" s="51"/>
      <c r="BE21" s="51"/>
      <c r="BF21" s="51"/>
      <c r="BG21" s="11"/>
      <c r="BH21" s="55"/>
      <c r="BI21" s="51"/>
      <c r="BJ21" s="51"/>
      <c r="BK21" s="51"/>
      <c r="BL21" s="51"/>
      <c r="BM21" s="11"/>
      <c r="BN21" s="55"/>
      <c r="BO21" s="51"/>
      <c r="BP21" s="51"/>
      <c r="BQ21" s="51"/>
      <c r="BR21" s="51"/>
    </row>
    <row r="22" spans="1:81" ht="12.75" customHeight="1" x14ac:dyDescent="0.2">
      <c r="B22" s="9"/>
      <c r="C22" s="10"/>
      <c r="D22" s="10" t="s">
        <v>22</v>
      </c>
      <c r="E22" s="10"/>
      <c r="F22" s="30"/>
      <c r="G22" s="14"/>
      <c r="H22" s="30"/>
      <c r="I22" s="16"/>
      <c r="J22" s="30"/>
      <c r="K22" s="11"/>
      <c r="L22" s="11"/>
      <c r="M22" s="29">
        <f>(F22+H22)+(J22)</f>
        <v>0</v>
      </c>
      <c r="N22" s="25"/>
      <c r="O22" s="11"/>
      <c r="P22" s="92" t="str">
        <f>IF(Y22="N/A","N/A",IF(BB$14=TRUE,Y22-F22,"N/A"))</f>
        <v>N/A</v>
      </c>
      <c r="Q22" s="16"/>
      <c r="R22" s="92" t="str">
        <f>IF(AA22="N/A","N/A",IF(BH$14=TRUE,AA22-H22,"N/A"))</f>
        <v>N/A</v>
      </c>
      <c r="S22" s="17"/>
      <c r="T22" s="92" t="str">
        <f>IF(AC22="N/A","N/A",IF(BN$14=TRUE,AC22-J22,"N/A"))</f>
        <v>N/A</v>
      </c>
      <c r="U22" s="11"/>
      <c r="V22" s="68" t="e">
        <f>(P22+R22)+(T22)</f>
        <v>#VALUE!</v>
      </c>
      <c r="W22" s="25"/>
      <c r="X22" s="25"/>
      <c r="Y22" s="93" t="str">
        <f>IF(F22=0,"N/A",BE$22)</f>
        <v>N/A</v>
      </c>
      <c r="Z22" s="94"/>
      <c r="AA22" s="93" t="str">
        <f>IF(H22=0,"N/A",BK$22)</f>
        <v>N/A</v>
      </c>
      <c r="AB22" s="95"/>
      <c r="AC22" s="93" t="str">
        <f>IF(J22=0,"N/A",BQ$22)</f>
        <v>N/A</v>
      </c>
      <c r="AD22" s="134"/>
      <c r="AE22" s="29" t="str">
        <f>(IF((AND(Y22="N/A",AA22="N/A",AC22="N/A")),"N/A",(IF(Y22="N/A",0,Y22))+(IF(AA22="N/A",0,AA22))+(IF(AC22="N/A",0,AC22))))</f>
        <v>N/A</v>
      </c>
      <c r="AF22" s="12"/>
      <c r="AG22" s="65"/>
      <c r="AH22" s="9"/>
      <c r="AI22" s="167"/>
      <c r="AJ22" s="12"/>
      <c r="AL22" s="11"/>
      <c r="BB22" s="54">
        <f>IF(BB$11=FALSE,(F22*(1+(((F$10)-(SUM(F$16:F$22)))/(SUM(F$16:F$22))))),"")</f>
        <v>0</v>
      </c>
      <c r="BC22" s="54">
        <f>IF(BC$15=FALSE,ROUNDDOWN(BB22,0),ROUND(BB22,0))</f>
        <v>0</v>
      </c>
      <c r="BD22" s="54" t="str">
        <f>IF(BC22=MAX(BC$16:BC$22),ROW(),"")</f>
        <v/>
      </c>
      <c r="BE22" s="54">
        <f>IF(BB$11=TRUE,"N/A",IF(BD22&lt;&gt;0,IF(MIN(BD$16:BD$22)=BD22,BC22+(BF$14-BE$14),BC22),BC22))</f>
        <v>0</v>
      </c>
      <c r="BF22" s="52"/>
      <c r="BG22" s="61"/>
      <c r="BH22" s="54" t="str">
        <f>IF(BH$11=FALSE,(H22*(1+(((H$10)-(SUM(H$16:H$22)))/(SUM(H$16:H$22))))),"")</f>
        <v/>
      </c>
      <c r="BI22" s="54" t="e">
        <f>IF(BI$15=FALSE,ROUNDDOWN(BH22,0),ROUND(BH22,0))</f>
        <v>#VALUE!</v>
      </c>
      <c r="BJ22" s="54" t="e">
        <f>IF(BI22=MAX(BI$16:BI$22),ROW(),"")</f>
        <v>#VALUE!</v>
      </c>
      <c r="BK22" s="54" t="str">
        <f>IF(BH$11=TRUE,"N/A",IF(BJ22&lt;&gt;0,IF(MIN(BJ$16:BJ$22)=BJ22,BI22+(BL$14-BK$14),BI22),BI22))</f>
        <v>N/A</v>
      </c>
      <c r="BL22" s="51"/>
      <c r="BM22" s="11"/>
      <c r="BN22" s="54" t="str">
        <f>IF(BN$11=FALSE,(J22*(1+(((J$10)-(SUM(J$16:J$22)))/(SUM(J$16:J$22))))),"")</f>
        <v/>
      </c>
      <c r="BO22" s="54" t="e">
        <f>IF(BO$15=FALSE,ROUNDDOWN(BN22,0),ROUND(BN22,0))</f>
        <v>#VALUE!</v>
      </c>
      <c r="BP22" s="54" t="e">
        <f>IF(BO22=MAX(BO$16:BO$22),ROW(),"")</f>
        <v>#VALUE!</v>
      </c>
      <c r="BQ22" s="54" t="str">
        <f>IF(BN$11=TRUE,"N/A",IF(BP22&lt;&gt;0,IF(MIN(BP$16:BP$22)=BP22,BO22+(BR$14-BQ$14),BO22),BO22))</f>
        <v>N/A</v>
      </c>
      <c r="BR22" s="51"/>
    </row>
    <row r="23" spans="1:81" ht="3.95" customHeight="1" x14ac:dyDescent="0.2">
      <c r="B23" s="9"/>
      <c r="C23" s="10"/>
      <c r="D23" s="10"/>
      <c r="E23" s="10"/>
      <c r="F23" s="20"/>
      <c r="G23" s="16"/>
      <c r="H23" s="20"/>
      <c r="I23" s="16"/>
      <c r="J23" s="20"/>
      <c r="K23" s="11"/>
      <c r="L23" s="11"/>
      <c r="M23" s="59"/>
      <c r="N23" s="25"/>
      <c r="O23" s="11"/>
      <c r="P23" s="64"/>
      <c r="Q23" s="63"/>
      <c r="R23" s="64"/>
      <c r="S23" s="64"/>
      <c r="T23" s="64"/>
      <c r="U23" s="65"/>
      <c r="V23" s="66"/>
      <c r="W23" s="66"/>
      <c r="X23" s="66"/>
      <c r="Y23" s="64"/>
      <c r="Z23" s="63"/>
      <c r="AA23" s="64"/>
      <c r="AB23" s="67"/>
      <c r="AC23" s="64"/>
      <c r="AD23" s="67"/>
      <c r="AE23" s="66"/>
      <c r="AF23" s="12"/>
      <c r="AG23" s="65"/>
      <c r="AH23" s="9"/>
      <c r="AI23" s="167"/>
      <c r="AJ23" s="12"/>
      <c r="AM23" s="11"/>
      <c r="AN23" s="11"/>
      <c r="AO23" s="11"/>
      <c r="AP23" s="11"/>
      <c r="AQ23" s="11"/>
      <c r="AR23" s="11"/>
      <c r="AS23" s="11"/>
      <c r="AT23" s="11"/>
      <c r="AU23" s="11"/>
      <c r="AV23" s="11"/>
      <c r="AW23" s="11"/>
      <c r="AX23" s="11"/>
      <c r="AY23" s="11"/>
      <c r="AZ23" s="11"/>
      <c r="BA23" s="11"/>
      <c r="BB23" s="51"/>
      <c r="BC23" s="51"/>
      <c r="BD23" s="51"/>
      <c r="BE23" s="51"/>
      <c r="BF23" s="51"/>
      <c r="BG23" s="11"/>
      <c r="BH23" s="51"/>
      <c r="BI23" s="51"/>
      <c r="BJ23" s="51"/>
      <c r="BK23" s="51"/>
      <c r="BL23" s="51"/>
      <c r="BM23" s="11"/>
      <c r="BN23" s="51"/>
      <c r="BO23" s="51"/>
      <c r="BP23" s="51"/>
      <c r="BQ23" s="51"/>
      <c r="BR23" s="51"/>
      <c r="BT23" s="84"/>
      <c r="BU23" s="84"/>
      <c r="BV23" s="84"/>
      <c r="BW23" s="84"/>
      <c r="BX23" s="84"/>
      <c r="BY23" s="84"/>
      <c r="BZ23" s="84"/>
      <c r="CA23" s="84"/>
      <c r="CB23" s="84"/>
      <c r="CC23" s="11"/>
    </row>
    <row r="24" spans="1:81" ht="12.75" customHeight="1" x14ac:dyDescent="0.2">
      <c r="B24" s="9"/>
      <c r="C24" s="10"/>
      <c r="D24" s="11" t="s">
        <v>31</v>
      </c>
      <c r="E24" s="10"/>
      <c r="F24" s="76" t="str">
        <f>IF(AND(F16="",F18="",F20="",F22=""),"",IF(F10="","", SUM(F16:F22) &amp; " ("&amp;ROUND(SUM(F16:F22) /F$10*100,0) &amp;"%)"))</f>
        <v>6 (100%)</v>
      </c>
      <c r="G24" s="14"/>
      <c r="H24" s="76" t="str">
        <f>IF(AND(H16="",H18="",H20="",H22=""),"",IF(H10="","", SUM(H16:H22) &amp; " ("&amp;ROUND(SUM(H16:H22) /H$10*100,0) &amp;"%)"))</f>
        <v/>
      </c>
      <c r="I24" s="16"/>
      <c r="J24" s="76" t="str">
        <f>IF(AND(J16="",J18="",J20="",J22=""),"",IF(J10="","", SUM(J16:J22) &amp; " ("&amp;ROUND(SUM(J16:J22) /J$10*100,0) &amp;"%)"))</f>
        <v/>
      </c>
      <c r="K24" s="11"/>
      <c r="L24" s="11"/>
      <c r="M24" s="29" t="e">
        <f>(F24+H24)+(J24)</f>
        <v>#VALUE!</v>
      </c>
      <c r="N24" s="25"/>
      <c r="O24" s="11"/>
      <c r="P24" s="17"/>
      <c r="Q24" s="16"/>
      <c r="R24" s="17"/>
      <c r="S24" s="17"/>
      <c r="T24" s="17"/>
      <c r="U24" s="11"/>
      <c r="V24" s="25">
        <f>(P24+R24)+(T24)</f>
        <v>0</v>
      </c>
      <c r="W24" s="25"/>
      <c r="X24" s="25"/>
      <c r="Y24" s="17"/>
      <c r="Z24" s="16"/>
      <c r="AA24" s="17"/>
      <c r="AB24" s="134"/>
      <c r="AC24" s="17"/>
      <c r="AD24" s="134"/>
      <c r="AE24" s="29">
        <f>IF(AND(AE16="N/A",AE18="N/A",AE20="N/A",AE22="N/A"),"N/A",IF(AE16="N/A",0,AE16)+IF(AE18="N/A",0,AE18)+IF(AE20="N/A",0,AE20)+IF(AE22="N/A",0,AE22))</f>
        <v>6</v>
      </c>
      <c r="AF24" s="12"/>
      <c r="AG24" s="65"/>
      <c r="AH24" s="9"/>
      <c r="AI24" s="167"/>
      <c r="AJ24" s="12"/>
      <c r="BB24" s="51"/>
      <c r="BC24" s="51"/>
      <c r="BD24" s="51"/>
      <c r="BE24" s="51"/>
      <c r="BF24" s="51"/>
      <c r="BG24" s="11"/>
      <c r="BH24" s="51"/>
      <c r="BI24" s="51"/>
      <c r="BJ24" s="51"/>
      <c r="BK24" s="51"/>
      <c r="BL24" s="51"/>
      <c r="BM24" s="11"/>
      <c r="BN24" s="51"/>
      <c r="BO24" s="51"/>
      <c r="BP24" s="51"/>
      <c r="BQ24" s="51"/>
      <c r="BR24" s="51"/>
    </row>
    <row r="25" spans="1:81" ht="12.75" customHeight="1" x14ac:dyDescent="0.2">
      <c r="B25" s="9"/>
      <c r="C25" s="10"/>
      <c r="D25" s="10"/>
      <c r="E25" s="10"/>
      <c r="F25" s="17"/>
      <c r="G25" s="16"/>
      <c r="H25" s="17"/>
      <c r="I25" s="16"/>
      <c r="J25" s="17"/>
      <c r="K25" s="11"/>
      <c r="L25" s="11"/>
      <c r="M25" s="25"/>
      <c r="N25" s="25"/>
      <c r="O25" s="11"/>
      <c r="P25" s="17"/>
      <c r="Q25" s="16"/>
      <c r="R25" s="17"/>
      <c r="S25" s="17"/>
      <c r="T25" s="17"/>
      <c r="U25" s="11"/>
      <c r="V25" s="25"/>
      <c r="W25" s="25"/>
      <c r="X25" s="25"/>
      <c r="Y25" s="17"/>
      <c r="Z25" s="16"/>
      <c r="AA25" s="17"/>
      <c r="AB25" s="134"/>
      <c r="AC25" s="17"/>
      <c r="AD25" s="134"/>
      <c r="AE25" s="25"/>
      <c r="AF25" s="12"/>
      <c r="AG25" s="65"/>
      <c r="AH25" s="9"/>
      <c r="AI25" s="167"/>
      <c r="AJ25" s="12"/>
      <c r="BB25" s="51"/>
      <c r="BC25" s="51"/>
      <c r="BD25" s="51"/>
      <c r="BE25" s="51"/>
      <c r="BF25" s="51"/>
      <c r="BG25" s="11"/>
      <c r="BH25" s="51"/>
      <c r="BI25" s="51"/>
      <c r="BJ25" s="51"/>
      <c r="BK25" s="51"/>
      <c r="BL25" s="51"/>
      <c r="BM25" s="11"/>
      <c r="BN25" s="51"/>
      <c r="BO25" s="51"/>
      <c r="BP25" s="51"/>
      <c r="BQ25" s="51"/>
      <c r="BR25" s="51"/>
      <c r="BW25" s="74" t="s">
        <v>56</v>
      </c>
    </row>
    <row r="26" spans="1:81" s="34" customFormat="1" ht="12.75" customHeight="1" x14ac:dyDescent="0.2">
      <c r="A26" s="104"/>
      <c r="B26" s="31"/>
      <c r="C26" s="19" t="s">
        <v>20</v>
      </c>
      <c r="D26" s="33"/>
      <c r="E26" s="33"/>
      <c r="F26" s="168" t="s">
        <v>0</v>
      </c>
      <c r="G26" s="168"/>
      <c r="H26" s="168"/>
      <c r="I26" s="46"/>
      <c r="J26" s="130" t="s">
        <v>1</v>
      </c>
      <c r="L26" s="35"/>
      <c r="M26" s="27" t="s">
        <v>2</v>
      </c>
      <c r="N26" s="36"/>
      <c r="P26" s="169" t="s">
        <v>0</v>
      </c>
      <c r="Q26" s="169"/>
      <c r="R26" s="169"/>
      <c r="S26" s="137"/>
      <c r="T26" s="131" t="s">
        <v>1</v>
      </c>
      <c r="U26" s="35"/>
      <c r="V26" s="27" t="s">
        <v>2</v>
      </c>
      <c r="W26" s="36"/>
      <c r="X26" s="11"/>
      <c r="Y26" s="170" t="s">
        <v>0</v>
      </c>
      <c r="Z26" s="170"/>
      <c r="AA26" s="170"/>
      <c r="AB26" s="137"/>
      <c r="AC26" s="132" t="s">
        <v>1</v>
      </c>
      <c r="AD26" s="137"/>
      <c r="AE26" s="136" t="s">
        <v>2</v>
      </c>
      <c r="AF26" s="37"/>
      <c r="AG26" s="105"/>
      <c r="AH26" s="31"/>
      <c r="AI26" s="72" t="str">
        <f>IF(AI27&lt;&gt;"", "Ethnicity Errors","")</f>
        <v/>
      </c>
      <c r="AJ26" s="37"/>
      <c r="AK26" s="104"/>
      <c r="AL26" s="1"/>
      <c r="AM26" s="38"/>
      <c r="AN26" s="38"/>
      <c r="AO26" s="38"/>
      <c r="AP26" s="38"/>
      <c r="AQ26" s="38"/>
      <c r="AR26" s="38"/>
      <c r="AS26" s="38"/>
      <c r="AT26" s="38"/>
      <c r="AU26" s="38"/>
      <c r="AV26" s="38"/>
      <c r="AW26" s="38"/>
      <c r="AX26" s="38"/>
      <c r="AY26" s="38"/>
      <c r="AZ26" s="38"/>
      <c r="BA26" s="38"/>
      <c r="BB26" s="51" t="b">
        <f>IF((F$10)&gt;=(SUM(F$28:F$30)), TRUE,FALSE)</f>
        <v>1</v>
      </c>
      <c r="BC26" s="52">
        <f>(ROUND(BB28,0)+ROUND(BB30,0))</f>
        <v>6</v>
      </c>
      <c r="BD26" s="52"/>
      <c r="BE26" s="52">
        <f>SUM(BC$28:BC$30)</f>
        <v>6</v>
      </c>
      <c r="BF26" s="52">
        <f>(F$10)</f>
        <v>6</v>
      </c>
      <c r="BG26" s="60"/>
      <c r="BH26" s="51" t="b">
        <f>IF((H$10)&gt;=(H28+H30), TRUE,FALSE)</f>
        <v>1</v>
      </c>
      <c r="BI26" s="52">
        <f>IF(BH$11=FALSE,(ROUND(BH28,0)+ROUND(BH30,0)+ROUND(BH34,0)+ROUND(BH36,0)),0)</f>
        <v>0</v>
      </c>
      <c r="BJ26" s="52"/>
      <c r="BK26" s="52" t="e">
        <f>SUM(BI28:BI30)</f>
        <v>#VALUE!</v>
      </c>
      <c r="BL26" s="52">
        <f>(H$10)</f>
        <v>0</v>
      </c>
      <c r="BM26" s="11"/>
      <c r="BN26" s="51" t="b">
        <f>IF((J$10)&gt;=(SUM(J$28:J$30)), TRUE,FALSE)</f>
        <v>1</v>
      </c>
      <c r="BO26" s="52">
        <f>IF(BN11=FALSE,((ROUND(BN28,0)+ROUND(BN30,0)+ROUND(BN34,0)+ROUND(BN36,0))),0)</f>
        <v>0</v>
      </c>
      <c r="BP26" s="52"/>
      <c r="BQ26" s="52" t="e">
        <f>SUM(BO$28:BO$30)</f>
        <v>#VALUE!</v>
      </c>
      <c r="BR26" s="62">
        <f>(J$10)</f>
        <v>0</v>
      </c>
      <c r="BS26" s="85"/>
      <c r="BT26" s="74"/>
      <c r="BU26" s="74"/>
      <c r="BV26" s="74"/>
      <c r="BW26" s="74"/>
      <c r="BX26" s="74"/>
      <c r="BY26" s="74"/>
      <c r="BZ26" s="74"/>
      <c r="CA26" s="74"/>
      <c r="CB26" s="74"/>
      <c r="CC26" s="38"/>
    </row>
    <row r="27" spans="1:81" s="34" customFormat="1" ht="12.75" customHeight="1" x14ac:dyDescent="0.2">
      <c r="A27" s="104"/>
      <c r="B27" s="31"/>
      <c r="C27" s="32"/>
      <c r="D27" s="33"/>
      <c r="E27" s="33"/>
      <c r="F27" s="121" t="s">
        <v>3</v>
      </c>
      <c r="G27" s="121"/>
      <c r="H27" s="13" t="s">
        <v>4</v>
      </c>
      <c r="I27" s="121"/>
      <c r="J27" s="134"/>
      <c r="M27" s="39"/>
      <c r="N27" s="39"/>
      <c r="P27" s="121" t="s">
        <v>3</v>
      </c>
      <c r="Q27" s="121"/>
      <c r="R27" s="13" t="s">
        <v>4</v>
      </c>
      <c r="S27" s="134"/>
      <c r="T27" s="134"/>
      <c r="V27" s="39"/>
      <c r="W27" s="39"/>
      <c r="X27" s="39"/>
      <c r="Y27" s="121" t="s">
        <v>3</v>
      </c>
      <c r="Z27" s="121"/>
      <c r="AA27" s="13" t="s">
        <v>4</v>
      </c>
      <c r="AB27" s="134"/>
      <c r="AC27" s="134"/>
      <c r="AD27" s="134"/>
      <c r="AE27" s="134"/>
      <c r="AF27" s="37"/>
      <c r="AG27" s="105"/>
      <c r="AH27" s="31"/>
      <c r="AI27" s="167" t="str">
        <f>(IF(AND(F28="",F30=""),"",IF(AND(BB11=FALSE,BB26=FALSE),"ES ethnicity count ("&amp;TEXT(F28+F30,"0")&amp;") &gt; to ES total number of persons("&amp;TEXT(F10,"0")&amp;")"&amp;CHAR(10),"")&amp;IF(AND(BB11=FALSE,BB27=FALSE),"ES ethnicity count ("&amp;TEXT(F28+F30,"0")&amp;") is less than 80% of total number of ES persons ("&amp;TEXT(F10,"0")&amp;")"&amp;CHAR(10),"")))&amp;(IF(AND(H28="",H30=""),"",(IF(AND(BH11=FALSE,BH26=FALSE),"TH ethnicity count ("&amp;TEXT(H28+H30,"0")&amp;") &gt; to TH total number of persons ("&amp;TEXT(H10,"0")&amp;")"&amp;CHAR(10),"")&amp;IF(AND(BH11=FALSE,BH27=FALSE),"TH ethnicity count ("&amp;TEXT(H28+H30,"0")&amp;") is less than 80% of total number of TH persons ("&amp;TEXT(H10,"0")&amp;")"&amp;CHAR(10),""))))&amp;(IF(AND(J28="",J30=""),"",(IF(AND(BN11=FALSE,BN26=FALSE),"Unsheltered ethnicity count ("&amp;TEXT(J28+J30,"0")&amp;") &gt; to unsheltered total number of persons ("&amp;TEXT(J10,"0")&amp;")"&amp;CHAR(10),"")&amp;IF(AND(BN11=FALSE,BN27=FALSE),"Unsheltered ethnicity count ("&amp;TEXT(J28+J30,"0")&amp;") is less than 80% of total number of unsheltered persons ("&amp;TEXT(J10,"0")&amp;")"&amp;CHAR(10),""))))</f>
        <v/>
      </c>
      <c r="AJ27" s="37"/>
      <c r="AK27" s="104"/>
      <c r="AL27" s="38"/>
      <c r="AM27" s="38"/>
      <c r="AN27" s="38"/>
      <c r="AO27" s="38"/>
      <c r="AP27" s="38"/>
      <c r="AQ27" s="38"/>
      <c r="AR27" s="38"/>
      <c r="AS27" s="38"/>
      <c r="AT27" s="38"/>
      <c r="AU27" s="38"/>
      <c r="AV27" s="38"/>
      <c r="AW27" s="38"/>
      <c r="AX27" s="38"/>
      <c r="AY27" s="38"/>
      <c r="AZ27" s="38"/>
      <c r="BA27" s="38"/>
      <c r="BB27" s="52" t="b">
        <f>IF(BB11=FALSE,(IF((SUM(F$28:F$30))/(F$10)&gt;=0.8,TRUE,FALSE)),FALSE)</f>
        <v>1</v>
      </c>
      <c r="BC27" s="51" t="b">
        <f>(F$10)=(ROUND(BB28,0)+ROUND(BB30,0))</f>
        <v>1</v>
      </c>
      <c r="BD27" s="51"/>
      <c r="BE27" s="51"/>
      <c r="BF27" s="51"/>
      <c r="BG27" s="11"/>
      <c r="BH27" s="52" t="b">
        <f>IF(BH11=FALSE,(IF((SUM(H$28:H$30))/(H$10)&gt;=0.8,TRUE,FALSE)),FALSE)</f>
        <v>0</v>
      </c>
      <c r="BI27" s="51" t="e">
        <f>(H$10)=(ROUND(BH28,0)+ROUND(BH30,0))</f>
        <v>#VALUE!</v>
      </c>
      <c r="BJ27" s="51"/>
      <c r="BK27" s="51"/>
      <c r="BL27" s="51"/>
      <c r="BM27" s="11"/>
      <c r="BN27" s="52" t="b">
        <f>IF(BN11=FALSE,(IF((SUM(J$28:J$30))/(J$10)&gt;=0.8,TRUE,FALSE)),FALSE)</f>
        <v>0</v>
      </c>
      <c r="BO27" s="51" t="e">
        <f>(J$10)=(ROUND(BN28,0)+ROUND(BN30,0))</f>
        <v>#VALUE!</v>
      </c>
      <c r="BP27" s="51"/>
      <c r="BQ27" s="56"/>
      <c r="BR27" s="56"/>
      <c r="BT27" s="74"/>
      <c r="BU27" s="74"/>
      <c r="BV27" s="74"/>
      <c r="BW27" s="74" t="s">
        <v>3</v>
      </c>
      <c r="BX27" s="74"/>
      <c r="BY27" s="74" t="s">
        <v>4</v>
      </c>
      <c r="BZ27" s="74"/>
      <c r="CA27" s="74" t="s">
        <v>1</v>
      </c>
      <c r="CB27" s="74"/>
      <c r="CC27" s="38"/>
    </row>
    <row r="28" spans="1:81" s="34" customFormat="1" ht="12.75" customHeight="1" x14ac:dyDescent="0.2">
      <c r="A28" s="104"/>
      <c r="B28" s="31"/>
      <c r="C28" s="33"/>
      <c r="D28" s="10" t="s">
        <v>7</v>
      </c>
      <c r="E28" s="33"/>
      <c r="F28" s="30">
        <v>5</v>
      </c>
      <c r="G28" s="14"/>
      <c r="H28" s="30"/>
      <c r="I28" s="16"/>
      <c r="J28" s="30"/>
      <c r="M28" s="29">
        <f>(F28+H28)+(J28)</f>
        <v>5</v>
      </c>
      <c r="N28" s="40"/>
      <c r="P28" s="92">
        <f>IF(Y28="N/A","N/A",IF(BB$26=TRUE,Y28-F28,"N/A"))</f>
        <v>0</v>
      </c>
      <c r="Q28" s="98"/>
      <c r="R28" s="92" t="str">
        <f>IF(AA28="N/A","N/A",IF(BH$26=TRUE,AA28-H28,"N/A"))</f>
        <v>N/A</v>
      </c>
      <c r="S28" s="99"/>
      <c r="T28" s="92" t="str">
        <f>IF(AC28="N/A","N/A",IF(BN$26=TRUE,AC28-J28,"N/A"))</f>
        <v>N/A</v>
      </c>
      <c r="U28" s="11"/>
      <c r="V28" s="29" t="e">
        <f>(P28+R28)+(T28)</f>
        <v>#VALUE!</v>
      </c>
      <c r="W28" s="40"/>
      <c r="X28" s="40"/>
      <c r="Y28" s="93">
        <f>IF(F28=0,"N/A",BE$28)</f>
        <v>5</v>
      </c>
      <c r="Z28" s="94"/>
      <c r="AA28" s="93" t="str">
        <f>IF(H28=0,"N/A",BK$28)</f>
        <v>N/A</v>
      </c>
      <c r="AB28" s="95"/>
      <c r="AC28" s="93" t="str">
        <f>IF(J28=0,"N/A",BQ$28)</f>
        <v>N/A</v>
      </c>
      <c r="AD28" s="134"/>
      <c r="AE28" s="29">
        <f>(IF((AND(Y28="N/A",AA28="N/A",AC28="N/A")),"N/A",(IF(Y28="N/A",0,Y28))+(IF(AA28="N/A",0,AA28))+(IF(AC28="N/A",0,AC28))))</f>
        <v>5</v>
      </c>
      <c r="AF28" s="37"/>
      <c r="AG28" s="105"/>
      <c r="AH28" s="31"/>
      <c r="AI28" s="167"/>
      <c r="AJ28" s="37"/>
      <c r="AK28" s="104"/>
      <c r="AL28" s="38"/>
      <c r="AM28" s="38"/>
      <c r="AN28" s="38"/>
      <c r="AO28" s="38"/>
      <c r="AP28" s="38"/>
      <c r="AQ28" s="38"/>
      <c r="AR28" s="38"/>
      <c r="AS28" s="38"/>
      <c r="AT28" s="38"/>
      <c r="AU28" s="38"/>
      <c r="AV28" s="38"/>
      <c r="AW28" s="38"/>
      <c r="AX28" s="38"/>
      <c r="AY28" s="38"/>
      <c r="AZ28" s="38"/>
      <c r="BA28" s="38"/>
      <c r="BB28" s="54">
        <f>IF(BB$11=FALSE,(F28*(1+(((F$10)-(SUM(F$28:F$30)))/(SUM(F$28:F$30))))),"")</f>
        <v>5</v>
      </c>
      <c r="BC28" s="54">
        <f>IF(BC$27=FALSE,ROUNDDOWN(BB28,0),ROUND(BB28,0))</f>
        <v>5</v>
      </c>
      <c r="BD28" s="54">
        <f>IF(BC28=MAX(BC$28:BC$30),ROW(),"")</f>
        <v>28</v>
      </c>
      <c r="BE28" s="54">
        <f>IF(BB$11=TRUE,"N/A",IF(BD28&lt;&gt;0,IF(MIN(BD$28:BD$30)=BD28,BC28+(BF$26-BE$26),BC28),BC28))</f>
        <v>5</v>
      </c>
      <c r="BF28" s="52"/>
      <c r="BG28" s="61"/>
      <c r="BH28" s="54" t="str">
        <f>IF(BH$11=FALSE,(H28*(1+(((H$10)-(SUM(H$28:H$30)))/(SUM(H$28:H$30))))),"")</f>
        <v/>
      </c>
      <c r="BI28" s="54" t="e">
        <f>IF(BI$27=FALSE,ROUNDDOWN(BH28,0),ROUND(BH28,0))</f>
        <v>#VALUE!</v>
      </c>
      <c r="BJ28" s="54" t="e">
        <f>IF(BI28=MAX(BI$28:BI$30),ROW(),"")</f>
        <v>#VALUE!</v>
      </c>
      <c r="BK28" s="54" t="str">
        <f>IF(BH$11=TRUE,"N/A",IF(BJ28&lt;&gt;0,IF(MIN(BJ$28:BJ$30)=BJ28,BI28+(BL$26-BK$26),BI28),BI28))</f>
        <v>N/A</v>
      </c>
      <c r="BL28" s="51"/>
      <c r="BM28" s="11"/>
      <c r="BN28" s="54" t="str">
        <f>IF(BN$11=FALSE,(J28*(1+(((J$10)-(SUM(J$28:J$30)))/(SUM(J$28:J$30))))),"")</f>
        <v/>
      </c>
      <c r="BO28" s="54" t="e">
        <f>IF(BO$27=FALSE,ROUNDDOWN(BN28,0),ROUND(BN28,0))</f>
        <v>#VALUE!</v>
      </c>
      <c r="BP28" s="54" t="e">
        <f>IF(BO28=MAX(BO$28:BO$30),ROW(),"")</f>
        <v>#VALUE!</v>
      </c>
      <c r="BQ28" s="54" t="str">
        <f>IF(BN$11=TRUE,"N/A",IF(BP28&lt;&gt;0,IF(MIN(BP$28:BP$30)=BP28,BO28+(BR$26-BQ$26),BO28),BO28))</f>
        <v>N/A</v>
      </c>
      <c r="BR28" s="56"/>
      <c r="BT28" s="74"/>
      <c r="BU28" s="74"/>
      <c r="BV28" s="74"/>
      <c r="BW28" s="74" t="b">
        <f>IF(OR(F$10="",F$10=0),FALSE,OR(AND((((F$28+F$30)/F$10*100)&gt;0),(((F$28+F$30)/F$10*100)&lt;80)),((F$28+F$30)/F$10*100)&gt;100))</f>
        <v>0</v>
      </c>
      <c r="BX28" s="74"/>
      <c r="BY28" s="74" t="b">
        <f>IF(OR(H$10="",H$10=0), FALSE,OR(AND((((H$28+H$30)/H$10*100)&gt;0),(((H$28+H$30)/H$10*100)&lt;80)),((H$28+H$30)/H$10*100)&gt;100))</f>
        <v>0</v>
      </c>
      <c r="BZ28" s="74"/>
      <c r="CA28" s="74" t="b">
        <f>IF(OR(J$10="",J$10=0),FALSE,OR(AND((((J$28+J$30)/J$10*100)&gt;0),(((J$28+J$30)/J$10*100)&lt;80)),((J$28+J$30)/J$10*100)&gt;100))</f>
        <v>0</v>
      </c>
      <c r="CB28" s="74"/>
      <c r="CC28" s="38"/>
    </row>
    <row r="29" spans="1:81" s="34" customFormat="1" ht="3.95" customHeight="1" x14ac:dyDescent="0.2">
      <c r="A29" s="105"/>
      <c r="B29" s="31"/>
      <c r="C29" s="33"/>
      <c r="D29" s="10"/>
      <c r="E29" s="33"/>
      <c r="F29" s="15"/>
      <c r="G29" s="16"/>
      <c r="H29" s="15"/>
      <c r="I29" s="16"/>
      <c r="J29" s="15"/>
      <c r="M29" s="18"/>
      <c r="N29" s="40"/>
      <c r="P29" s="100"/>
      <c r="Q29" s="98"/>
      <c r="R29" s="100"/>
      <c r="S29" s="99"/>
      <c r="T29" s="100"/>
      <c r="U29" s="11"/>
      <c r="V29" s="18"/>
      <c r="W29" s="40"/>
      <c r="X29" s="40"/>
      <c r="Y29" s="96"/>
      <c r="Z29" s="97"/>
      <c r="AA29" s="96"/>
      <c r="AB29" s="95"/>
      <c r="AC29" s="96"/>
      <c r="AD29" s="134"/>
      <c r="AE29" s="18"/>
      <c r="AF29" s="37"/>
      <c r="AG29" s="105"/>
      <c r="AH29" s="31"/>
      <c r="AI29" s="167"/>
      <c r="AJ29" s="37"/>
      <c r="AK29" s="105"/>
      <c r="AL29" s="38"/>
      <c r="BB29" s="55"/>
      <c r="BC29" s="51"/>
      <c r="BD29" s="51"/>
      <c r="BE29" s="51"/>
      <c r="BF29" s="51"/>
      <c r="BG29" s="11"/>
      <c r="BH29" s="55"/>
      <c r="BI29" s="51"/>
      <c r="BJ29" s="51"/>
      <c r="BK29" s="51"/>
      <c r="BL29" s="51"/>
      <c r="BM29" s="11"/>
      <c r="BN29" s="55"/>
      <c r="BO29" s="51"/>
      <c r="BP29" s="51"/>
      <c r="BQ29" s="51"/>
      <c r="BR29" s="56"/>
      <c r="BT29" s="84"/>
      <c r="BU29" s="84"/>
      <c r="BV29" s="84"/>
      <c r="BW29" s="84"/>
      <c r="BX29" s="84"/>
      <c r="BY29" s="84"/>
      <c r="BZ29" s="84"/>
      <c r="CA29" s="84"/>
      <c r="CB29" s="84"/>
    </row>
    <row r="30" spans="1:81" s="34" customFormat="1" ht="12.75" customHeight="1" x14ac:dyDescent="0.2">
      <c r="A30" s="104"/>
      <c r="B30" s="31"/>
      <c r="C30" s="33"/>
      <c r="D30" s="10" t="s">
        <v>8</v>
      </c>
      <c r="E30" s="33"/>
      <c r="F30" s="30">
        <v>1</v>
      </c>
      <c r="G30" s="14"/>
      <c r="H30" s="30"/>
      <c r="I30" s="16"/>
      <c r="J30" s="30"/>
      <c r="M30" s="29">
        <f>(F30+H30)+(J30)</f>
        <v>1</v>
      </c>
      <c r="N30" s="40"/>
      <c r="P30" s="92">
        <f>IF(Y30="N/A","N/A",IF(BB$26=TRUE,Y30-F30,"N/A"))</f>
        <v>0</v>
      </c>
      <c r="Q30" s="98"/>
      <c r="R30" s="92" t="str">
        <f>IF(AA30="N/A","N/A",IF(BH$26=TRUE,AA30-H30,"N/A"))</f>
        <v>N/A</v>
      </c>
      <c r="S30" s="99"/>
      <c r="T30" s="92" t="str">
        <f>IF(AC30="N/A","N/A",IF(BN$26=TRUE,AC30-J30,"N/A"))</f>
        <v>N/A</v>
      </c>
      <c r="U30" s="11"/>
      <c r="V30" s="29" t="e">
        <f>(P30+R30)+(T30)</f>
        <v>#VALUE!</v>
      </c>
      <c r="W30" s="40"/>
      <c r="X30" s="40"/>
      <c r="Y30" s="93">
        <f>IF(F30=0,"N/A",BE$30)</f>
        <v>1</v>
      </c>
      <c r="Z30" s="94"/>
      <c r="AA30" s="93" t="str">
        <f>IF(H30=0,"N/A",BK$30)</f>
        <v>N/A</v>
      </c>
      <c r="AB30" s="95"/>
      <c r="AC30" s="93" t="str">
        <f>IF(J30=0,"N/A",BQ$30)</f>
        <v>N/A</v>
      </c>
      <c r="AD30" s="134"/>
      <c r="AE30" s="29">
        <f>(IF((AND(Y30="N/A",AA30="N/A",AC30="N/A")),"N/A",(IF(Y30="N/A",0,Y30))+(IF(AA30="N/A",0,AA30))+(IF(AC30="N/A",0,AC30))))</f>
        <v>1</v>
      </c>
      <c r="AF30" s="37"/>
      <c r="AG30" s="105"/>
      <c r="AH30" s="31"/>
      <c r="AI30" s="167"/>
      <c r="AJ30" s="37"/>
      <c r="AK30" s="104"/>
      <c r="AM30" s="38"/>
      <c r="AN30" s="38"/>
      <c r="AO30" s="38"/>
      <c r="AP30" s="38"/>
      <c r="AQ30" s="38"/>
      <c r="AR30" s="38"/>
      <c r="AS30" s="38"/>
      <c r="AT30" s="38"/>
      <c r="AU30" s="38"/>
      <c r="AV30" s="38"/>
      <c r="AW30" s="38"/>
      <c r="AX30" s="38"/>
      <c r="AY30" s="38"/>
      <c r="AZ30" s="38"/>
      <c r="BA30" s="38"/>
      <c r="BB30" s="54">
        <f>IF(BB$11=FALSE,(F30*(1+(((F$10)-(SUM(F$28:F$30)))/(SUM(F$28:F$30))))),"")</f>
        <v>1</v>
      </c>
      <c r="BC30" s="54">
        <f>IF(BC$27=FALSE,ROUNDDOWN(BB30,0),ROUND(BB30,0))</f>
        <v>1</v>
      </c>
      <c r="BD30" s="54" t="str">
        <f>IF(BC30=MAX(BC$28:BC$30),ROW(),"")</f>
        <v/>
      </c>
      <c r="BE30" s="54">
        <f>IF(BB$11=TRUE,"N/A",IF(BD30&lt;&gt;0,IF(MIN(BD$28:BD$30)=BD30,BC30+(BF$26-BE$26),BC30),BC30))</f>
        <v>1</v>
      </c>
      <c r="BF30" s="52"/>
      <c r="BG30" s="61"/>
      <c r="BH30" s="54" t="str">
        <f>IF(BH$11=FALSE,(H30*(1+(((H$10)-(SUM(H$28:H$30)))/(SUM(H$28:H$30))))),"")</f>
        <v/>
      </c>
      <c r="BI30" s="54" t="e">
        <f>IF(BI$27=FALSE,ROUNDDOWN(BH30,0),ROUND(BH30,0))</f>
        <v>#VALUE!</v>
      </c>
      <c r="BJ30" s="54" t="e">
        <f>IF(BI30=MAX(BI$28:BI$30),ROW(),"")</f>
        <v>#VALUE!</v>
      </c>
      <c r="BK30" s="54" t="str">
        <f>IF(BH$11=TRUE,"N/A",IF(BJ30&lt;&gt;0,IF(MIN(BJ$28:BJ$30)=BJ30,BI30+(BL$26-BK$26),BI30),BI30))</f>
        <v>N/A</v>
      </c>
      <c r="BL30" s="51"/>
      <c r="BM30" s="11"/>
      <c r="BN30" s="54" t="str">
        <f>IF(BN$11=FALSE,(J30*(1+(((J$10)-(SUM(J$28:J$30)))/(SUM(J$28:J$30))))),"")</f>
        <v/>
      </c>
      <c r="BO30" s="54" t="e">
        <f>IF(BO$27=FALSE,ROUNDDOWN(BN30,0),ROUND(BN30,0))</f>
        <v>#VALUE!</v>
      </c>
      <c r="BP30" s="54" t="e">
        <f>IF(BO30=MAX(BO$28:BO$30),ROW(),"")</f>
        <v>#VALUE!</v>
      </c>
      <c r="BQ30" s="54" t="str">
        <f>IF(BN$11=TRUE,"N/A",IF(BP30&lt;&gt;0,IF(MIN(BP$28:BP$30)=BP30,BO30+(BR$26-BQ$26),BO30),BO30))</f>
        <v>N/A</v>
      </c>
      <c r="BR30" s="56"/>
      <c r="BT30" s="74"/>
      <c r="BU30" s="74"/>
      <c r="BV30" s="74"/>
      <c r="BW30" s="74"/>
      <c r="BX30" s="74"/>
      <c r="BY30" s="74"/>
      <c r="BZ30" s="74"/>
      <c r="CA30" s="74"/>
      <c r="CB30" s="74"/>
      <c r="CC30" s="38"/>
    </row>
    <row r="31" spans="1:81" s="34" customFormat="1" ht="3.95" customHeight="1" x14ac:dyDescent="0.2">
      <c r="A31" s="104"/>
      <c r="B31" s="31"/>
      <c r="C31" s="33"/>
      <c r="D31" s="33"/>
      <c r="E31" s="33"/>
      <c r="F31" s="39" t="s">
        <v>58</v>
      </c>
      <c r="G31" s="39"/>
      <c r="H31" s="39"/>
      <c r="I31" s="39"/>
      <c r="J31" s="39"/>
      <c r="M31" s="39"/>
      <c r="N31" s="39"/>
      <c r="P31" s="39"/>
      <c r="Q31" s="39"/>
      <c r="R31" s="39"/>
      <c r="S31" s="39"/>
      <c r="T31" s="39"/>
      <c r="V31" s="39"/>
      <c r="W31" s="39"/>
      <c r="X31" s="39"/>
      <c r="Y31" s="39"/>
      <c r="Z31" s="39"/>
      <c r="AA31" s="39"/>
      <c r="AB31" s="39"/>
      <c r="AC31" s="39"/>
      <c r="AD31" s="39"/>
      <c r="AE31" s="39"/>
      <c r="AF31" s="37"/>
      <c r="AG31" s="105"/>
      <c r="AH31" s="31"/>
      <c r="AI31" s="167"/>
      <c r="AJ31" s="37"/>
      <c r="AK31" s="104"/>
      <c r="AL31" s="38"/>
      <c r="AM31" s="38"/>
      <c r="AN31" s="38"/>
      <c r="AO31" s="38"/>
      <c r="AP31" s="38"/>
      <c r="AQ31" s="38"/>
      <c r="AR31" s="38"/>
      <c r="AS31" s="38"/>
      <c r="AT31" s="38"/>
      <c r="AU31" s="38"/>
      <c r="AV31" s="38"/>
      <c r="AW31" s="38"/>
      <c r="AX31" s="38"/>
      <c r="AY31" s="38"/>
      <c r="AZ31" s="38"/>
      <c r="BA31" s="38"/>
      <c r="BB31" s="56"/>
      <c r="BC31" s="56"/>
      <c r="BD31" s="56"/>
      <c r="BE31" s="56"/>
      <c r="BF31" s="56"/>
      <c r="BH31" s="56"/>
      <c r="BI31" s="56"/>
      <c r="BJ31" s="56"/>
      <c r="BK31" s="56"/>
      <c r="BL31" s="56"/>
      <c r="BN31" s="56"/>
      <c r="BO31" s="56"/>
      <c r="BP31" s="56"/>
      <c r="BQ31" s="56"/>
      <c r="BR31" s="56"/>
      <c r="BT31" s="74"/>
      <c r="BU31" s="74"/>
      <c r="BV31" s="74"/>
      <c r="BW31" s="74"/>
      <c r="BX31" s="74"/>
      <c r="BY31" s="74"/>
      <c r="BZ31" s="74"/>
      <c r="CA31" s="74"/>
      <c r="CB31" s="74"/>
      <c r="CC31" s="38"/>
    </row>
    <row r="32" spans="1:81" s="34" customFormat="1" ht="12.75" customHeight="1" thickBot="1" x14ac:dyDescent="0.25">
      <c r="A32" s="104"/>
      <c r="B32" s="31"/>
      <c r="C32" s="33"/>
      <c r="D32" s="11" t="s">
        <v>32</v>
      </c>
      <c r="E32" s="33"/>
      <c r="F32" s="76" t="str">
        <f>IF(AND(F28="",F30=""),"",IF(F10="","",F30+F28&amp;" ("&amp;ROUND((F30+F28)/F$10*100,0)&amp;"%)"))</f>
        <v>6 (100%)</v>
      </c>
      <c r="G32" s="14"/>
      <c r="H32" s="76" t="str">
        <f>IF(AND(H28="",H30=""),"",IF(H10="","",H30+H28&amp;" ("&amp;ROUND((H30+H28)/H$10*100,0)&amp;"%)"))</f>
        <v/>
      </c>
      <c r="I32" s="16"/>
      <c r="J32" s="76" t="str">
        <f>IF(AND(J28="",J30=""),"",IF(J10="","",J30+J28&amp;" ("&amp;ROUND((J30+J28)/J$10*100,0)&amp;"%)"))</f>
        <v/>
      </c>
      <c r="K32" s="11"/>
      <c r="L32" s="11"/>
      <c r="M32" s="29" t="e">
        <f>(F32+H32)+(J32)</f>
        <v>#VALUE!</v>
      </c>
      <c r="N32" s="25"/>
      <c r="O32" s="11"/>
      <c r="P32" s="17"/>
      <c r="Q32" s="16"/>
      <c r="R32" s="17"/>
      <c r="S32" s="17"/>
      <c r="T32" s="17"/>
      <c r="U32" s="11"/>
      <c r="V32" s="25">
        <f>(P32+R32)+(T32)</f>
        <v>0</v>
      </c>
      <c r="W32" s="25"/>
      <c r="X32" s="25"/>
      <c r="Y32" s="17"/>
      <c r="Z32" s="16"/>
      <c r="AA32" s="17"/>
      <c r="AB32" s="134"/>
      <c r="AC32" s="17"/>
      <c r="AD32" s="134"/>
      <c r="AE32" s="29">
        <f>IF(AND(AE28="N/A",AE30="N/A"),"N/A",IF(AE28="N/A",0,AE28)+IF(AE30="N/A",0,AE30))</f>
        <v>6</v>
      </c>
      <c r="AF32" s="37"/>
      <c r="AG32" s="105"/>
      <c r="AH32" s="31"/>
      <c r="AI32" s="167"/>
      <c r="AJ32" s="37"/>
      <c r="AK32" s="104"/>
      <c r="AL32" s="38"/>
      <c r="AM32" s="38"/>
      <c r="AN32" s="38"/>
      <c r="AO32" s="38"/>
      <c r="AP32" s="38"/>
      <c r="AQ32" s="38"/>
      <c r="AR32" s="38"/>
      <c r="AS32" s="38"/>
      <c r="AT32" s="38"/>
      <c r="AU32" s="38"/>
      <c r="AV32" s="38"/>
      <c r="AW32" s="38"/>
      <c r="AX32" s="38"/>
      <c r="AY32" s="38"/>
      <c r="AZ32" s="38"/>
      <c r="BA32" s="38"/>
      <c r="BB32" s="56"/>
      <c r="BC32" s="56"/>
      <c r="BD32" s="56"/>
      <c r="BE32" s="56"/>
      <c r="BF32" s="56"/>
      <c r="BG32" s="38"/>
      <c r="BH32" s="56"/>
      <c r="BI32" s="56"/>
      <c r="BJ32" s="56"/>
      <c r="BK32" s="56"/>
      <c r="BL32" s="56"/>
      <c r="BM32" s="38"/>
      <c r="BN32" s="56"/>
      <c r="BO32" s="56"/>
      <c r="BP32" s="56"/>
      <c r="BQ32" s="56"/>
      <c r="BR32" s="56"/>
      <c r="BT32" s="74"/>
      <c r="BU32" s="74" t="s">
        <v>33</v>
      </c>
      <c r="BV32" s="74"/>
      <c r="BW32" s="74" t="s">
        <v>57</v>
      </c>
      <c r="BX32" s="74"/>
      <c r="BY32" s="74"/>
      <c r="BZ32" s="74"/>
      <c r="CA32" s="74"/>
      <c r="CB32" s="74"/>
      <c r="CC32" s="38"/>
    </row>
    <row r="33" spans="1:81" s="34" customFormat="1" ht="12.75" customHeight="1" thickBot="1" x14ac:dyDescent="0.25">
      <c r="A33" s="104"/>
      <c r="B33" s="31"/>
      <c r="C33" s="33"/>
      <c r="D33" s="33"/>
      <c r="E33" s="33"/>
      <c r="F33" s="39"/>
      <c r="G33" s="39"/>
      <c r="H33" s="39"/>
      <c r="I33" s="39"/>
      <c r="J33" s="39"/>
      <c r="M33" s="39"/>
      <c r="N33" s="39"/>
      <c r="P33" s="39"/>
      <c r="Q33" s="39"/>
      <c r="R33" s="39"/>
      <c r="S33" s="39"/>
      <c r="T33" s="39"/>
      <c r="V33" s="39"/>
      <c r="W33" s="39"/>
      <c r="X33" s="39"/>
      <c r="Y33" s="39"/>
      <c r="Z33" s="39"/>
      <c r="AA33" s="39"/>
      <c r="AB33" s="39"/>
      <c r="AC33" s="39"/>
      <c r="AD33" s="39"/>
      <c r="AE33" s="39"/>
      <c r="AF33" s="37"/>
      <c r="AG33" s="105"/>
      <c r="AH33" s="31"/>
      <c r="AI33" s="167"/>
      <c r="AJ33" s="37"/>
      <c r="AK33" s="104"/>
      <c r="AL33" s="38"/>
      <c r="AM33" s="38"/>
      <c r="AN33" s="38"/>
      <c r="AO33" s="38"/>
      <c r="AP33" s="38"/>
      <c r="AQ33" s="38"/>
      <c r="AR33" s="38"/>
      <c r="AS33" s="38"/>
      <c r="AT33" s="38"/>
      <c r="AU33" s="38"/>
      <c r="AV33" s="38"/>
      <c r="AW33" s="38"/>
      <c r="AX33" s="38"/>
      <c r="AY33" s="38"/>
      <c r="AZ33" s="38"/>
      <c r="BA33" s="38"/>
      <c r="BB33" s="56"/>
      <c r="BC33" s="56"/>
      <c r="BD33" s="56"/>
      <c r="BE33" s="56"/>
      <c r="BF33" s="56"/>
      <c r="BG33" s="38"/>
      <c r="BH33" s="56"/>
      <c r="BI33" s="56"/>
      <c r="BJ33" s="56"/>
      <c r="BK33" s="56"/>
      <c r="BL33" s="56"/>
      <c r="BM33" s="38"/>
      <c r="BN33" s="56"/>
      <c r="BO33" s="56"/>
      <c r="BP33" s="56"/>
      <c r="BQ33" s="56"/>
      <c r="BR33" s="56"/>
      <c r="BT33" s="74"/>
      <c r="BU33" s="83" t="str">
        <f>(IF(AND(F36="",F38="",F40="",F42="",F44="",F46=""),"",(IF(AND(BB11=FALSE,BB34=FALSE),"ES race total number of persons for which race is known ("&amp;TEXT(F36+F38+F40+F42+F44+F46,"0")&amp;") &gt; to ES total number of persons("&amp;TEXT(F10,"0")&amp;")"&amp;CHAR(10),"")&amp;IF(AND(BB11=FALSE,BB35=FALSE),"ES race count ("&amp;TEXT(F36+F38+F40+F42+F44+F46,"0")&amp;") is less than 80% of total number of ES persons ("&amp;TEXT(F10,"0")&amp;")"&amp;CHAR(10),""))))&amp;(IF(AND(H36="",H38="",H40="",H42="",H44="",H46=""),"",(IF(AND(BH11=FALSE,BH34=FALSE),"TH race total number of persons for which race is known ("&amp;TEXT(H36+H38+H40+H42+H44+H46,"0")&amp;") &gt; to TH total number of persons ("&amp;TEXT(H10,"0")&amp;")"&amp;CHAR(10),"")&amp;IF(AND(BH11=FALSE,BH35=FALSE),"TH race count("&amp;TEXT(H36+H38+H40+H42+H44+H46,"0")&amp;") is less than 80% of total number of TH persons ("&amp;TEXT(H10,"0")&amp;")"&amp;CHAR(10),""))))&amp;(IF(AND(J36="",J38="",J40="",J42="",J44="",J46),"",(IF(AND(BN11=FALSE,BN34=FALSE),"Unsheltered race total number of persons for which race is known ("&amp;TEXT(J36+J38+J40+J42+J44+J46,"0")&amp;") &gt; to unsheltered total number of persons ("&amp;TEXT(J10,"0")&amp;")"&amp;CHAR(10),"")&amp;IF(AND(BN11=FALSE,BN35=FALSE),"Unsheltered race count ("&amp;TEXT(J36+J38+J40+J42+J44+J46,"0")&amp;") is less than 80% of total number of unsheltered persons ("&amp;TEXT(J10,"0")&amp;")"&amp;CHAR(10),""))))</f>
        <v/>
      </c>
      <c r="BV33" s="74"/>
      <c r="BW33" s="74"/>
      <c r="BX33" s="74"/>
      <c r="BY33" s="74"/>
      <c r="BZ33" s="74"/>
      <c r="CA33" s="74"/>
      <c r="CB33" s="74"/>
      <c r="CC33" s="38"/>
    </row>
    <row r="34" spans="1:81" s="34" customFormat="1" ht="12.75" customHeight="1" thickBot="1" x14ac:dyDescent="0.25">
      <c r="A34" s="104"/>
      <c r="B34" s="31"/>
      <c r="C34" s="19" t="s">
        <v>18</v>
      </c>
      <c r="D34" s="33"/>
      <c r="E34" s="33"/>
      <c r="F34" s="168" t="s">
        <v>0</v>
      </c>
      <c r="G34" s="168"/>
      <c r="H34" s="168"/>
      <c r="I34" s="46"/>
      <c r="J34" s="130" t="s">
        <v>1</v>
      </c>
      <c r="L34" s="35"/>
      <c r="M34" s="27" t="s">
        <v>2</v>
      </c>
      <c r="N34" s="36"/>
      <c r="P34" s="169" t="s">
        <v>0</v>
      </c>
      <c r="Q34" s="169"/>
      <c r="R34" s="169"/>
      <c r="S34" s="137"/>
      <c r="T34" s="131" t="s">
        <v>1</v>
      </c>
      <c r="U34" s="35"/>
      <c r="V34" s="27" t="s">
        <v>2</v>
      </c>
      <c r="W34" s="36"/>
      <c r="X34" s="11"/>
      <c r="Y34" s="170" t="s">
        <v>0</v>
      </c>
      <c r="Z34" s="170"/>
      <c r="AA34" s="170"/>
      <c r="AB34" s="137"/>
      <c r="AC34" s="132" t="s">
        <v>1</v>
      </c>
      <c r="AD34" s="137"/>
      <c r="AE34" s="136" t="s">
        <v>2</v>
      </c>
      <c r="AF34" s="37"/>
      <c r="AG34" s="105"/>
      <c r="AH34" s="31"/>
      <c r="AI34" s="69" t="str">
        <f>IF(AI35&lt;&gt;"", "Race Errors","")</f>
        <v/>
      </c>
      <c r="AJ34" s="37"/>
      <c r="AK34" s="104"/>
      <c r="AL34" s="38"/>
      <c r="AM34" s="38"/>
      <c r="AN34" s="38"/>
      <c r="AO34" s="38"/>
      <c r="AP34" s="38"/>
      <c r="AQ34" s="38"/>
      <c r="AR34" s="38"/>
      <c r="AS34" s="38"/>
      <c r="AT34" s="38"/>
      <c r="AU34" s="38"/>
      <c r="AV34" s="38"/>
      <c r="AW34" s="38"/>
      <c r="AX34" s="38"/>
      <c r="AY34" s="38"/>
      <c r="AZ34" s="38"/>
      <c r="BA34" s="38"/>
      <c r="BB34" s="51" t="b">
        <f>IF((F$10)&gt;=(SUM(F$36:F$46)), TRUE,FALSE)</f>
        <v>1</v>
      </c>
      <c r="BC34" s="52">
        <f>(ROUND(BB36,0)+ROUND(BB38,0)+ROUND(BB40,0)+ROUND(BB42,0)+ROUND(BB44,0)+ROUND(BB46,0))</f>
        <v>6</v>
      </c>
      <c r="BD34" s="52"/>
      <c r="BE34" s="52">
        <f>SUM(BC36:BC46)</f>
        <v>6</v>
      </c>
      <c r="BF34" s="52">
        <f>(F$10)</f>
        <v>6</v>
      </c>
      <c r="BG34" s="60"/>
      <c r="BH34" s="51" t="b">
        <f>IF((H$10)&gt;=(SUM(H$36:H$46)),TRUE,FALSE)</f>
        <v>1</v>
      </c>
      <c r="BI34" s="52">
        <f>IF(BH11=FALSE,((ROUND(BH36,0)+ROUND(BH38,0)+ROUND(BH40,0)+ROUND(BH42,0)+ROUND(BH44,0)+ROUND(BH46,0))),0)</f>
        <v>0</v>
      </c>
      <c r="BJ34" s="52"/>
      <c r="BK34" s="52" t="e">
        <f>SUM(BI36:BI46)</f>
        <v>#VALUE!</v>
      </c>
      <c r="BL34" s="52">
        <f>(H$10)</f>
        <v>0</v>
      </c>
      <c r="BM34" s="61"/>
      <c r="BN34" s="51" t="b">
        <f>IF((J$10)&gt;=(SUM(J$36:J$46)), TRUE,FALSE)</f>
        <v>1</v>
      </c>
      <c r="BO34" s="52">
        <f>IF(BN11=FALSE,((ROUND(BN36,0)+ROUND(BN38,0)+ROUND(BN40,0)+ROUND(BN42,0)+ROUND(BN44,0)+ROUND(BN46,0))),0)</f>
        <v>0</v>
      </c>
      <c r="BP34" s="52"/>
      <c r="BQ34" s="52" t="e">
        <f>SUM(BO36:BO46)</f>
        <v>#VALUE!</v>
      </c>
      <c r="BR34" s="62">
        <f>(J$10)</f>
        <v>0</v>
      </c>
      <c r="BS34" s="85"/>
      <c r="BT34" s="74"/>
      <c r="BU34" s="83"/>
      <c r="BV34" s="74"/>
      <c r="BW34" s="74" t="s">
        <v>3</v>
      </c>
      <c r="BX34" s="74"/>
      <c r="BY34" s="74" t="s">
        <v>4</v>
      </c>
      <c r="BZ34" s="74"/>
      <c r="CA34" s="74" t="s">
        <v>1</v>
      </c>
      <c r="CB34" s="74"/>
      <c r="CC34" s="38"/>
    </row>
    <row r="35" spans="1:81" s="34" customFormat="1" ht="12.75" customHeight="1" thickBot="1" x14ac:dyDescent="0.25">
      <c r="A35" s="104"/>
      <c r="B35" s="31"/>
      <c r="C35" s="33"/>
      <c r="D35" s="38"/>
      <c r="E35" s="33"/>
      <c r="F35" s="121" t="s">
        <v>3</v>
      </c>
      <c r="G35" s="121"/>
      <c r="H35" s="13" t="s">
        <v>4</v>
      </c>
      <c r="I35" s="121"/>
      <c r="J35" s="134"/>
      <c r="M35" s="39"/>
      <c r="N35" s="39"/>
      <c r="P35" s="121" t="s">
        <v>3</v>
      </c>
      <c r="Q35" s="121"/>
      <c r="R35" s="13" t="s">
        <v>4</v>
      </c>
      <c r="S35" s="134"/>
      <c r="T35" s="134"/>
      <c r="V35" s="39"/>
      <c r="W35" s="39"/>
      <c r="X35" s="39"/>
      <c r="Y35" s="121" t="s">
        <v>3</v>
      </c>
      <c r="Z35" s="121"/>
      <c r="AA35" s="13" t="s">
        <v>4</v>
      </c>
      <c r="AB35" s="134"/>
      <c r="AC35" s="134"/>
      <c r="AD35" s="134"/>
      <c r="AE35" s="134"/>
      <c r="AF35" s="37"/>
      <c r="AG35" s="105"/>
      <c r="AH35" s="31"/>
      <c r="AI35" s="167" t="str">
        <f>IF(BU33="","",BU33&amp;CHAR(10))&amp;IF(BU34="","",BU34&amp;CHAR(10))&amp;IF(BU35="","",BU35&amp;CHAR(10))&amp;IF(BU36="","",BU36&amp;CHAR(10))&amp;IF(BU38="","",BU38&amp;CHAR(10))&amp;IF(BU40="","",BU40&amp;CHAR(10))&amp;IF(BU42="","",BU42&amp;CHAR(10))&amp;IF(BU44="","",BU44&amp;CHAR(10))&amp;IF(BU46="","",BU46&amp;CHAR(10))</f>
        <v/>
      </c>
      <c r="AJ35" s="37"/>
      <c r="AK35" s="104"/>
      <c r="BB35" s="52" t="b">
        <f>IF(BB11=FALSE,(IF((SUM(F$36:F$46))/(F$10)&gt;=0.8,TRUE,FALSE)),FALSE)</f>
        <v>1</v>
      </c>
      <c r="BC35" s="51" t="b">
        <f>(F$10)=(ROUND(BB36,0)+ROUND(BB38,0)+ROUND(BB40,0)+ROUND(BB42,0)+ROUND(BB44,0)+ROUND(BB46,0))</f>
        <v>1</v>
      </c>
      <c r="BD35" s="51"/>
      <c r="BE35" s="51"/>
      <c r="BF35" s="51"/>
      <c r="BG35" s="11"/>
      <c r="BH35" s="52" t="b">
        <f>IF(BH11=FALSE,(IF((SUM(H$36:H$46)/(H$10)&gt;=0.8),TRUE,FALSE)),FALSE)</f>
        <v>0</v>
      </c>
      <c r="BI35" s="51" t="e">
        <f>(H$10)=(ROUND(BH36,0)+ROUND(BH38,0)+ROUND(BH40,0)+ROUND(BH42,0)+ROUND(BH44,0)+ROUND(BH46,0))</f>
        <v>#VALUE!</v>
      </c>
      <c r="BJ35" s="51"/>
      <c r="BK35" s="51"/>
      <c r="BL35" s="51"/>
      <c r="BM35" s="11"/>
      <c r="BN35" s="52" t="b">
        <f>IF(BN11=FALSE,(IF((SUM(J$36:J$46))/(J$10)&gt;=0.8,TRUE,FALSE)),FALSE)</f>
        <v>0</v>
      </c>
      <c r="BO35" s="51" t="e">
        <f>(J$10)=(ROUND(BN36,0)+ROUND(BN38,0)+ROUND(BN40,0)+ROUND(BN42,0)+ROUND(BN44,0)+ROUND(BN46,0))</f>
        <v>#VALUE!</v>
      </c>
      <c r="BP35" s="51"/>
      <c r="BQ35" s="56"/>
      <c r="BR35" s="56"/>
      <c r="BT35" s="84"/>
      <c r="BU35" s="83"/>
      <c r="BV35" s="84"/>
      <c r="BW35" s="86" t="b">
        <f>IF(OR(F$10="",F$10=0),FALSE,OR((AND(((SUM(F$36:F$46)/F$10)*100&gt;0),((SUM(F$36:F$46)/F$10)*100)&lt;80)),(((SUM(F$36:F$46))/F$10*100)&gt;100)))</f>
        <v>0</v>
      </c>
      <c r="BX35" s="87"/>
      <c r="BY35" s="87" t="b">
        <f>IF(OR(H$10="",H$10=0),FALSE,OR((AND(((SUM(H$36:H$46)/H$10)*100&gt;0),((SUM(H$36:H$46)/H$10)*100)&lt;80)),(((SUM(H$36:H$46))/H$10*100)&gt;100)))</f>
        <v>0</v>
      </c>
      <c r="BZ35" s="87"/>
      <c r="CA35" s="87" t="b">
        <f>IF(OR(J$10="",J$10=0),FALSE,OR((AND(((SUM(J$36:J$46)/J$10)*100&gt;0),((SUM(J$36:J$46)/J$10)*100)&lt;80)),(((SUM(J$36:J$46))/J$10*100)&gt;100)))</f>
        <v>0</v>
      </c>
      <c r="CB35" s="87"/>
    </row>
    <row r="36" spans="1:81" s="34" customFormat="1" ht="12.75" customHeight="1" x14ac:dyDescent="0.2">
      <c r="A36" s="104"/>
      <c r="B36" s="31"/>
      <c r="C36" s="10"/>
      <c r="D36" s="10" t="s">
        <v>9</v>
      </c>
      <c r="E36" s="33"/>
      <c r="F36" s="30">
        <v>4</v>
      </c>
      <c r="G36" s="14"/>
      <c r="H36" s="30"/>
      <c r="I36" s="16"/>
      <c r="J36" s="30"/>
      <c r="M36" s="29">
        <f>(F36+H36)+(J36)</f>
        <v>4</v>
      </c>
      <c r="N36" s="40"/>
      <c r="P36" s="92">
        <f>IF(Y36="N/A","N/A",IF(BB$34=TRUE,Y36-F36,"N/A"))</f>
        <v>0</v>
      </c>
      <c r="Q36" s="98"/>
      <c r="R36" s="92" t="str">
        <f>IF(AA36="N/A","N/A",IF(BH$34=TRUE,AA36-H36,"N/A"))</f>
        <v>N/A</v>
      </c>
      <c r="S36" s="99"/>
      <c r="T36" s="92" t="str">
        <f>IF(AC36="N/A","N/A",IF(BN$34=TRUE,AC36-J36,"N/A"))</f>
        <v>N/A</v>
      </c>
      <c r="U36" s="11"/>
      <c r="V36" s="29" t="e">
        <f>(P36+R36)+(T36)</f>
        <v>#VALUE!</v>
      </c>
      <c r="W36" s="40"/>
      <c r="X36" s="40"/>
      <c r="Y36" s="93">
        <f>IF(F36=0,"N/A",BE$36)</f>
        <v>4</v>
      </c>
      <c r="Z36" s="94"/>
      <c r="AA36" s="93" t="str">
        <f>IF(H36=0,"N/A",BK$36)</f>
        <v>N/A</v>
      </c>
      <c r="AB36" s="95"/>
      <c r="AC36" s="93" t="str">
        <f>IF(J36=0,"N/A",BQ$36)</f>
        <v>N/A</v>
      </c>
      <c r="AD36" s="134"/>
      <c r="AE36" s="29">
        <f>(IF((AND(Y36="N/A",AA36="N/A",AC36="N/A")),"N/A",(IF(Y36="N/A",0,Y36))+(IF(AA36="N/A",0,AA36))+(IF(AC36="N/A",0,AC36))))</f>
        <v>4</v>
      </c>
      <c r="AF36" s="37"/>
      <c r="AG36" s="105"/>
      <c r="AH36" s="31"/>
      <c r="AI36" s="167"/>
      <c r="AJ36" s="37"/>
      <c r="AK36" s="104"/>
      <c r="AL36" s="38"/>
      <c r="AM36" s="38"/>
      <c r="AN36" s="38"/>
      <c r="AO36" s="38"/>
      <c r="AP36" s="38"/>
      <c r="AQ36" s="38"/>
      <c r="AR36" s="38"/>
      <c r="AS36" s="38"/>
      <c r="AT36" s="38"/>
      <c r="AU36" s="38"/>
      <c r="AV36" s="38"/>
      <c r="AW36" s="38"/>
      <c r="AX36" s="38"/>
      <c r="AY36" s="38"/>
      <c r="AZ36" s="38"/>
      <c r="BA36" s="38"/>
      <c r="BB36" s="54">
        <f>IF(BB$11=FALSE,(F36*(1+(((F$10)-(SUM(F$36:F$46)))/(SUM(F$36:F$46))))),"")</f>
        <v>4</v>
      </c>
      <c r="BC36" s="54">
        <f>IF(BC$35=FALSE,ROUNDDOWN(BB36,0),ROUND(BB36,0))</f>
        <v>4</v>
      </c>
      <c r="BD36" s="54">
        <f>IF(BC36=MAX(BC$36:BC$46),ROW(),"")</f>
        <v>36</v>
      </c>
      <c r="BE36" s="54">
        <f>IF(BB$11=TRUE,"N/A",IF(BD36&lt;&gt;0,IF(MIN(BD$36:BD$46)=BD36,BC36+(BF$34-BE$34),BC36),BC36))</f>
        <v>4</v>
      </c>
      <c r="BF36" s="51"/>
      <c r="BG36" s="11"/>
      <c r="BH36" s="54" t="str">
        <f>IF(BH$11=FALSE,(H36*(1+(((H$10)-(SUM(H$36:H$46)))/(SUM(H$36:H$46))))),"")</f>
        <v/>
      </c>
      <c r="BI36" s="54" t="e">
        <f>IF(BI$35=FALSE,ROUNDDOWN(BH36,0),ROUND(BH36,0))</f>
        <v>#VALUE!</v>
      </c>
      <c r="BJ36" s="54" t="e">
        <f>IF(BI36=MAX(BI$36:BI$46),ROW(),"")</f>
        <v>#VALUE!</v>
      </c>
      <c r="BK36" s="54" t="str">
        <f>IF(BH$11=TRUE,"N/A",IF(BJ36&lt;&gt;0,IF(MIN(BJ$36:BJ$46)=BJ36,BI36+(BL$34-BK$34),BI36),BI36))</f>
        <v>N/A</v>
      </c>
      <c r="BL36" s="51"/>
      <c r="BM36" s="11"/>
      <c r="BN36" s="54" t="str">
        <f>IF(BN$11=FALSE,(J36*(1+(((J$10)-(SUM(J$36:J$46)))/(SUM(J$36:J$46))))),"")</f>
        <v/>
      </c>
      <c r="BO36" s="54" t="e">
        <f>IF(BO$35=FALSE,ROUNDDOWN(BN36,0),ROUND(BN36,0))</f>
        <v>#VALUE!</v>
      </c>
      <c r="BP36" s="54" t="e">
        <f>IF(BO36=MAX(BO$36:BO$46),ROW(),"")</f>
        <v>#VALUE!</v>
      </c>
      <c r="BQ36" s="54" t="str">
        <f>IF(BN$11=TRUE,"N/A",IF(BP36&lt;&gt;0,IF(MIN(BP$36:BP$46)=BP36,BO36+(BR$34-BQ$34),BO36),BO36))</f>
        <v>N/A</v>
      </c>
      <c r="BR36" s="56"/>
      <c r="BT36" s="10"/>
      <c r="BU36" s="89"/>
      <c r="BV36" s="74"/>
      <c r="BW36" s="87"/>
      <c r="BX36" s="87"/>
      <c r="BY36" s="87"/>
      <c r="BZ36" s="87"/>
      <c r="CA36" s="87"/>
      <c r="CB36" s="87"/>
      <c r="CC36" s="38"/>
    </row>
    <row r="37" spans="1:81" s="34" customFormat="1" ht="3.95" customHeight="1" x14ac:dyDescent="0.2">
      <c r="A37" s="105"/>
      <c r="B37" s="31"/>
      <c r="C37" s="10"/>
      <c r="D37" s="10"/>
      <c r="E37" s="33"/>
      <c r="F37" s="15"/>
      <c r="G37" s="16"/>
      <c r="H37" s="15"/>
      <c r="I37" s="16"/>
      <c r="J37" s="15"/>
      <c r="M37" s="18"/>
      <c r="N37" s="39"/>
      <c r="P37" s="100"/>
      <c r="Q37" s="98"/>
      <c r="R37" s="100"/>
      <c r="S37" s="99"/>
      <c r="T37" s="100"/>
      <c r="U37" s="11"/>
      <c r="V37" s="18"/>
      <c r="W37" s="39"/>
      <c r="X37" s="39"/>
      <c r="Y37" s="96"/>
      <c r="Z37" s="97"/>
      <c r="AA37" s="96"/>
      <c r="AB37" s="95"/>
      <c r="AC37" s="96"/>
      <c r="AD37" s="134"/>
      <c r="AE37" s="18"/>
      <c r="AF37" s="37"/>
      <c r="AG37" s="105"/>
      <c r="AH37" s="31"/>
      <c r="AI37" s="167"/>
      <c r="AJ37" s="37"/>
      <c r="AK37" s="105"/>
      <c r="BB37" s="55"/>
      <c r="BC37" s="51"/>
      <c r="BD37" s="51"/>
      <c r="BE37" s="51"/>
      <c r="BF37" s="51"/>
      <c r="BG37" s="11"/>
      <c r="BH37" s="55"/>
      <c r="BI37" s="51"/>
      <c r="BJ37" s="51"/>
      <c r="BK37" s="51"/>
      <c r="BL37" s="51"/>
      <c r="BM37" s="11"/>
      <c r="BN37" s="55"/>
      <c r="BO37" s="51"/>
      <c r="BP37" s="51"/>
      <c r="BQ37" s="51"/>
      <c r="BR37" s="56"/>
      <c r="BT37" s="10"/>
      <c r="BU37" s="90"/>
      <c r="BV37" s="84"/>
      <c r="BW37" s="84"/>
      <c r="BX37" s="84"/>
      <c r="BY37" s="84"/>
      <c r="BZ37" s="84"/>
      <c r="CA37" s="84"/>
      <c r="CB37" s="84"/>
    </row>
    <row r="38" spans="1:81" s="34" customFormat="1" ht="12.75" customHeight="1" x14ac:dyDescent="0.2">
      <c r="A38" s="104"/>
      <c r="B38" s="31"/>
      <c r="C38" s="10"/>
      <c r="D38" s="10" t="s">
        <v>12</v>
      </c>
      <c r="E38" s="33"/>
      <c r="F38" s="30">
        <v>2</v>
      </c>
      <c r="G38" s="14"/>
      <c r="H38" s="30"/>
      <c r="I38" s="16"/>
      <c r="J38" s="30"/>
      <c r="M38" s="29">
        <f>(F38+H38)+(J38)</f>
        <v>2</v>
      </c>
      <c r="N38" s="40"/>
      <c r="P38" s="92">
        <f>IF(Y38="N/A","N/A",IF(BB$34=TRUE,Y38-F38,"N/A"))</f>
        <v>0</v>
      </c>
      <c r="Q38" s="98"/>
      <c r="R38" s="92" t="str">
        <f>IF(AA38="N/A","N/A",IF(BH$34=TRUE,AA38-H38,"N/A"))</f>
        <v>N/A</v>
      </c>
      <c r="S38" s="99"/>
      <c r="T38" s="92" t="str">
        <f>IF(AC38="N/A","N/A",IF(BN$34=TRUE,AC38-J38,"N/A"))</f>
        <v>N/A</v>
      </c>
      <c r="U38" s="11"/>
      <c r="V38" s="29" t="e">
        <f>(P38+R38)+(T38)</f>
        <v>#VALUE!</v>
      </c>
      <c r="W38" s="40"/>
      <c r="X38" s="40"/>
      <c r="Y38" s="93">
        <f>IF(F38=0,"N/A",BE$38)</f>
        <v>2</v>
      </c>
      <c r="Z38" s="94"/>
      <c r="AA38" s="93" t="str">
        <f>IF(H38=0,"N/A",BK$38)</f>
        <v>N/A</v>
      </c>
      <c r="AB38" s="95"/>
      <c r="AC38" s="93" t="str">
        <f>IF(J38=0,"N/A",BQ$38)</f>
        <v>N/A</v>
      </c>
      <c r="AD38" s="134"/>
      <c r="AE38" s="29">
        <f>(IF((AND(Y38="N/A",AA38="N/A",AC38="N/A")),"N/A",(IF(Y38="N/A",0,Y38))+(IF(AA38="N/A",0,AA38))+(IF(AC38="N/A",0,AC38))))</f>
        <v>2</v>
      </c>
      <c r="AF38" s="37"/>
      <c r="AG38" s="105"/>
      <c r="AH38" s="31"/>
      <c r="AI38" s="167"/>
      <c r="AJ38" s="37"/>
      <c r="AK38" s="104"/>
      <c r="AL38" s="38"/>
      <c r="AM38" s="38"/>
      <c r="AN38" s="38"/>
      <c r="AO38" s="38"/>
      <c r="AP38" s="38"/>
      <c r="AQ38" s="38"/>
      <c r="AR38" s="38"/>
      <c r="AS38" s="38"/>
      <c r="AT38" s="38"/>
      <c r="AU38" s="38"/>
      <c r="AV38" s="38"/>
      <c r="AW38" s="38"/>
      <c r="AX38" s="38"/>
      <c r="AY38" s="38"/>
      <c r="AZ38" s="38"/>
      <c r="BA38" s="38"/>
      <c r="BB38" s="54">
        <f>IF(BB$11=FALSE,(F38*(1+(((F$10)-(SUM(F$36:F$46)))/(SUM(F$36:F$46))))),"")</f>
        <v>2</v>
      </c>
      <c r="BC38" s="54">
        <f>IF(BC$35=FALSE,ROUNDDOWN(BB38,0),ROUND(BB38,0))</f>
        <v>2</v>
      </c>
      <c r="BD38" s="54" t="str">
        <f>IF(BC38=MAX(BC$36:BC$46),ROW(),"")</f>
        <v/>
      </c>
      <c r="BE38" s="54">
        <f>IF(BB$11=TRUE,"N/A",IF(BD38&lt;&gt;0,IF(MIN(BD$36:BD$46)=BD38,BC38+(BF$34-BE$34),BC38),BC38))</f>
        <v>2</v>
      </c>
      <c r="BF38" s="53"/>
      <c r="BG38" s="60"/>
      <c r="BH38" s="54" t="str">
        <f>IF(BH$11=FALSE,(H38*(1+(((H$10)-(SUM(H$36:H$46)))/(SUM(H$36:H$46))))),"")</f>
        <v/>
      </c>
      <c r="BI38" s="54" t="e">
        <f>IF(BI$35=FALSE,ROUNDDOWN(BH38,0),ROUND(BH38,0))</f>
        <v>#VALUE!</v>
      </c>
      <c r="BJ38" s="54" t="e">
        <f>IF(BI38=MAX(BI$36:BI$46),ROW(),"")</f>
        <v>#VALUE!</v>
      </c>
      <c r="BK38" s="54" t="str">
        <f>IF(BH$11=TRUE,"N/A",IF(BJ38&lt;&gt;0,IF(MIN(BJ$36:BJ$46)=BJ38,BI38+(BL$34-BK$34),BI38),BI38))</f>
        <v>N/A</v>
      </c>
      <c r="BL38" s="51"/>
      <c r="BM38" s="11"/>
      <c r="BN38" s="54" t="str">
        <f>IF(BN$11=FALSE,(J38*(1+(((J$10)-(SUM(J$36:J$46)))/(SUM(J$36:J$46))))),"")</f>
        <v/>
      </c>
      <c r="BO38" s="54" t="e">
        <f>IF(BO$35=FALSE,ROUNDDOWN(BN38,0),ROUND(BN38,0))</f>
        <v>#VALUE!</v>
      </c>
      <c r="BP38" s="54" t="e">
        <f>IF(BO38=MAX(BO$36:BO$46),ROW(),"")</f>
        <v>#VALUE!</v>
      </c>
      <c r="BQ38" s="54" t="str">
        <f>IF(BN$11=TRUE,"N/A",IF(BP38&lt;&gt;0,IF(MIN(BP$36:BP$46)=BP38,BO38+(BR$34-BQ$34),BO38),BO38))</f>
        <v>N/A</v>
      </c>
      <c r="BR38" s="56"/>
      <c r="BT38" s="10"/>
      <c r="BU38" s="90"/>
      <c r="BV38" s="74"/>
      <c r="BW38" s="84"/>
      <c r="BX38" s="84"/>
      <c r="BY38" s="84"/>
      <c r="BZ38" s="84"/>
      <c r="CA38" s="84"/>
      <c r="CB38" s="84"/>
      <c r="CC38" s="38"/>
    </row>
    <row r="39" spans="1:81" s="34" customFormat="1" ht="3.95" customHeight="1" x14ac:dyDescent="0.2">
      <c r="A39" s="105"/>
      <c r="B39" s="31"/>
      <c r="C39" s="10"/>
      <c r="D39" s="10"/>
      <c r="E39" s="33"/>
      <c r="F39" s="41"/>
      <c r="G39" s="42"/>
      <c r="H39" s="41"/>
      <c r="I39" s="42"/>
      <c r="J39" s="41"/>
      <c r="M39" s="43"/>
      <c r="N39" s="40"/>
      <c r="P39" s="100"/>
      <c r="Q39" s="98"/>
      <c r="R39" s="100"/>
      <c r="S39" s="99"/>
      <c r="T39" s="100"/>
      <c r="V39" s="43"/>
      <c r="W39" s="40"/>
      <c r="X39" s="40"/>
      <c r="Y39" s="96"/>
      <c r="Z39" s="97"/>
      <c r="AA39" s="96"/>
      <c r="AB39" s="95"/>
      <c r="AC39" s="96"/>
      <c r="AD39" s="39"/>
      <c r="AE39" s="43"/>
      <c r="AF39" s="37"/>
      <c r="AG39" s="105"/>
      <c r="AH39" s="31"/>
      <c r="AI39" s="167"/>
      <c r="AJ39" s="37"/>
      <c r="AK39" s="105"/>
      <c r="BB39" s="56"/>
      <c r="BC39" s="56"/>
      <c r="BD39" s="51"/>
      <c r="BE39" s="56"/>
      <c r="BF39" s="56"/>
      <c r="BH39" s="56"/>
      <c r="BI39" s="56"/>
      <c r="BJ39" s="56"/>
      <c r="BK39" s="56"/>
      <c r="BL39" s="56"/>
      <c r="BM39" s="11"/>
      <c r="BN39" s="56"/>
      <c r="BO39" s="56"/>
      <c r="BP39" s="56"/>
      <c r="BQ39" s="56"/>
      <c r="BR39" s="56"/>
      <c r="BT39" s="10"/>
      <c r="BU39" s="90"/>
      <c r="BV39" s="84"/>
      <c r="BW39" s="84"/>
      <c r="BX39" s="84"/>
      <c r="BY39" s="84"/>
      <c r="BZ39" s="84"/>
      <c r="CA39" s="84"/>
      <c r="CB39" s="84"/>
    </row>
    <row r="40" spans="1:81" s="34" customFormat="1" ht="12.75" customHeight="1" x14ac:dyDescent="0.2">
      <c r="A40" s="104"/>
      <c r="B40" s="31"/>
      <c r="C40" s="10"/>
      <c r="D40" s="10" t="s">
        <v>10</v>
      </c>
      <c r="E40" s="33"/>
      <c r="F40" s="30"/>
      <c r="G40" s="14"/>
      <c r="H40" s="30"/>
      <c r="I40" s="16"/>
      <c r="J40" s="30"/>
      <c r="M40" s="29">
        <f>(F40+H40)+(J40)</f>
        <v>0</v>
      </c>
      <c r="N40" s="40"/>
      <c r="P40" s="92" t="str">
        <f>IF(Y40="N/A","N/A",IF(BB$34=TRUE,Y40-F40,"N/A"))</f>
        <v>N/A</v>
      </c>
      <c r="Q40" s="98"/>
      <c r="R40" s="92" t="str">
        <f>IF(AA40="N/A","N/A",IF(BH$34=TRUE,AA40-H40,"N/A"))</f>
        <v>N/A</v>
      </c>
      <c r="S40" s="99"/>
      <c r="T40" s="92" t="str">
        <f>IF(AC40="N/A","N/A",IF(BN$34=TRUE,AC40-J40,"N/A"))</f>
        <v>N/A</v>
      </c>
      <c r="U40" s="11"/>
      <c r="V40" s="29" t="e">
        <f>(P40+R40)+(T40)</f>
        <v>#VALUE!</v>
      </c>
      <c r="W40" s="40"/>
      <c r="X40" s="40"/>
      <c r="Y40" s="93" t="str">
        <f>IF(F40=0,"N/A",BE$40)</f>
        <v>N/A</v>
      </c>
      <c r="Z40" s="94"/>
      <c r="AA40" s="93" t="str">
        <f>IF(H40=0,"N/A",BK$40)</f>
        <v>N/A</v>
      </c>
      <c r="AB40" s="95"/>
      <c r="AC40" s="93" t="str">
        <f>IF(J40=0,"N/A",BQ$40)</f>
        <v>N/A</v>
      </c>
      <c r="AD40" s="134"/>
      <c r="AE40" s="29" t="str">
        <f>(IF((AND(Y40="N/A",AA40="N/A",AC40="N/A")),"N/A",(IF(Y40="N/A",0,Y40))+(IF(AA40="N/A",0,AA40))+(IF(AC40="N/A",0,AC40))))</f>
        <v>N/A</v>
      </c>
      <c r="AF40" s="37"/>
      <c r="AG40" s="105"/>
      <c r="AH40" s="31"/>
      <c r="AI40" s="167"/>
      <c r="AJ40" s="37"/>
      <c r="AK40" s="104"/>
      <c r="AL40" s="38"/>
      <c r="AM40" s="38"/>
      <c r="AN40" s="38"/>
      <c r="AO40" s="38"/>
      <c r="AP40" s="38"/>
      <c r="AQ40" s="38"/>
      <c r="AR40" s="38"/>
      <c r="AS40" s="38"/>
      <c r="AT40" s="38"/>
      <c r="AU40" s="38"/>
      <c r="AV40" s="38"/>
      <c r="AW40" s="38"/>
      <c r="AX40" s="38"/>
      <c r="AY40" s="38"/>
      <c r="AZ40" s="38"/>
      <c r="BA40" s="38"/>
      <c r="BB40" s="54">
        <f>IF(BB$11=FALSE,(F40*(1+(((F$10)-(SUM(F$36:F$46)))/(SUM(F$36:F$46))))),"")</f>
        <v>0</v>
      </c>
      <c r="BC40" s="54">
        <f>IF(BC$35=FALSE,ROUNDDOWN(BB40,0),ROUND(BB40,0))</f>
        <v>0</v>
      </c>
      <c r="BD40" s="54" t="str">
        <f>IF(BC40=MAX(BC$36:BC$46),ROW(),"")</f>
        <v/>
      </c>
      <c r="BE40" s="54">
        <f>IF(BB$11=TRUE,"N/A",IF(BD40&lt;&gt;0,IF(MIN(BD$36:BD$46)=BD40,BC40+(BF$34-BE$34),BC40),BC40))</f>
        <v>0</v>
      </c>
      <c r="BF40" s="56"/>
      <c r="BH40" s="54" t="str">
        <f>IF(BH$11=FALSE,(H40*(1+(((H$10)-(SUM(H$36:H$46)))/(SUM(H$36:H$46))))),"")</f>
        <v/>
      </c>
      <c r="BI40" s="54" t="e">
        <f>IF(BI$35=FALSE,ROUNDDOWN(BH40,0),ROUND(BH40,0))</f>
        <v>#VALUE!</v>
      </c>
      <c r="BJ40" s="54" t="e">
        <f>IF(BI40=MAX(BI$36:BI$46),ROW(),"")</f>
        <v>#VALUE!</v>
      </c>
      <c r="BK40" s="54" t="str">
        <f>IF(BH$11=TRUE,"N/A",IF(BJ40&lt;&gt;0,IF(MIN(BJ$36:BJ$46)=BJ40,BI40+(BL$34-BK$34),BI40),BI40))</f>
        <v>N/A</v>
      </c>
      <c r="BL40" s="56"/>
      <c r="BM40" s="11"/>
      <c r="BN40" s="54" t="str">
        <f>IF(BN$11=FALSE,(J40*(1+(((J$10)-(SUM(J$36:J$46)))/(SUM(J$36:J$46))))),"")</f>
        <v/>
      </c>
      <c r="BO40" s="54" t="e">
        <f>IF(BO$35=FALSE,ROUNDDOWN(BN40,0),ROUND(BN40,0))</f>
        <v>#VALUE!</v>
      </c>
      <c r="BP40" s="54" t="e">
        <f>IF(BO40=MAX(BO$36:BO$46),ROW(),"")</f>
        <v>#VALUE!</v>
      </c>
      <c r="BQ40" s="54" t="str">
        <f>IF(BN$11=TRUE,"N/A",IF(BP40&lt;&gt;0,IF(MIN(BP$36:BP$46)=BP40,BO40+(BR$34-BQ$34),BO40),BO40))</f>
        <v>N/A</v>
      </c>
      <c r="BR40" s="56"/>
      <c r="BT40" s="10"/>
      <c r="BU40" s="90"/>
      <c r="BV40" s="74"/>
      <c r="BW40" s="84"/>
      <c r="BX40" s="84"/>
      <c r="BY40" s="84"/>
      <c r="BZ40" s="84"/>
      <c r="CA40" s="84"/>
      <c r="CB40" s="84"/>
      <c r="CC40" s="38"/>
    </row>
    <row r="41" spans="1:81" s="34" customFormat="1" ht="3.95" customHeight="1" x14ac:dyDescent="0.2">
      <c r="A41" s="105"/>
      <c r="B41" s="31"/>
      <c r="C41" s="10"/>
      <c r="D41" s="10"/>
      <c r="E41" s="33"/>
      <c r="F41" s="15"/>
      <c r="G41" s="16"/>
      <c r="H41" s="15"/>
      <c r="I41" s="16"/>
      <c r="J41" s="15"/>
      <c r="M41" s="18"/>
      <c r="N41" s="40"/>
      <c r="P41" s="100"/>
      <c r="Q41" s="98"/>
      <c r="R41" s="100"/>
      <c r="S41" s="99"/>
      <c r="T41" s="100"/>
      <c r="U41" s="11"/>
      <c r="V41" s="18"/>
      <c r="W41" s="40"/>
      <c r="X41" s="40"/>
      <c r="Y41" s="96"/>
      <c r="Z41" s="97"/>
      <c r="AA41" s="96"/>
      <c r="AB41" s="95"/>
      <c r="AC41" s="96"/>
      <c r="AD41" s="134"/>
      <c r="AE41" s="18"/>
      <c r="AF41" s="37"/>
      <c r="AG41" s="105"/>
      <c r="AH41" s="31"/>
      <c r="AI41" s="167"/>
      <c r="AJ41" s="37"/>
      <c r="AK41" s="105"/>
      <c r="BB41" s="56"/>
      <c r="BC41" s="56"/>
      <c r="BD41" s="51"/>
      <c r="BE41" s="56"/>
      <c r="BF41" s="56"/>
      <c r="BH41" s="55"/>
      <c r="BI41" s="56"/>
      <c r="BJ41" s="56"/>
      <c r="BK41" s="56"/>
      <c r="BL41" s="56"/>
      <c r="BM41" s="11"/>
      <c r="BN41" s="55"/>
      <c r="BO41" s="56"/>
      <c r="BP41" s="56"/>
      <c r="BQ41" s="56"/>
      <c r="BR41" s="56"/>
      <c r="BT41" s="10"/>
      <c r="BU41" s="90"/>
      <c r="BV41" s="84"/>
      <c r="BW41" s="84"/>
      <c r="BX41" s="84"/>
      <c r="BY41" s="84"/>
      <c r="BZ41" s="84"/>
      <c r="CA41" s="84"/>
      <c r="CB41" s="84"/>
    </row>
    <row r="42" spans="1:81" s="34" customFormat="1" ht="12.75" customHeight="1" x14ac:dyDescent="0.2">
      <c r="A42" s="104"/>
      <c r="B42" s="31"/>
      <c r="C42" s="10"/>
      <c r="D42" s="10" t="s">
        <v>13</v>
      </c>
      <c r="E42" s="33"/>
      <c r="F42" s="30"/>
      <c r="G42" s="14"/>
      <c r="H42" s="30"/>
      <c r="I42" s="16"/>
      <c r="J42" s="30"/>
      <c r="M42" s="29">
        <f>(F42+H42)+(J42)</f>
        <v>0</v>
      </c>
      <c r="N42" s="40"/>
      <c r="P42" s="92" t="str">
        <f>IF(Y42="N/A","N/A",IF(BB$34=TRUE,Y42-F42,"N/A"))</f>
        <v>N/A</v>
      </c>
      <c r="Q42" s="98"/>
      <c r="R42" s="92" t="str">
        <f>IF(AA42="N/A","N/A",IF(BH$34=TRUE,AA42-H42,"N/A"))</f>
        <v>N/A</v>
      </c>
      <c r="S42" s="99"/>
      <c r="T42" s="92" t="str">
        <f>IF(AC42="N/A","N/A",IF(BN$34=TRUE,AC42-J42,"N/A"))</f>
        <v>N/A</v>
      </c>
      <c r="U42" s="11"/>
      <c r="V42" s="29" t="e">
        <f>(P42+R42)+(T42)</f>
        <v>#VALUE!</v>
      </c>
      <c r="W42" s="40"/>
      <c r="X42" s="40"/>
      <c r="Y42" s="93" t="str">
        <f>IF(F42=0,"N/A",BE$42)</f>
        <v>N/A</v>
      </c>
      <c r="Z42" s="94"/>
      <c r="AA42" s="93" t="str">
        <f>IF(H42=0,"N/A",BK$42)</f>
        <v>N/A</v>
      </c>
      <c r="AB42" s="95"/>
      <c r="AC42" s="93" t="str">
        <f>IF(J42=0,"N/A",BQ$42)</f>
        <v>N/A</v>
      </c>
      <c r="AD42" s="134"/>
      <c r="AE42" s="29" t="str">
        <f>(IF((AND(Y42="N/A",AA42="N/A",AC42="N/A")),"N/A",(IF(Y42="N/A",0,Y42))+(IF(AA42="N/A",0,AA42))+(IF(AC42="N/A",0,AC42))))</f>
        <v>N/A</v>
      </c>
      <c r="AF42" s="37"/>
      <c r="AG42" s="105"/>
      <c r="AH42" s="31"/>
      <c r="AI42" s="167"/>
      <c r="AJ42" s="37"/>
      <c r="AK42" s="104"/>
      <c r="AL42" s="38"/>
      <c r="AM42" s="38"/>
      <c r="AN42" s="38"/>
      <c r="AO42" s="38"/>
      <c r="AP42" s="38"/>
      <c r="AQ42" s="38"/>
      <c r="AR42" s="38"/>
      <c r="AS42" s="38"/>
      <c r="AT42" s="38"/>
      <c r="AU42" s="38"/>
      <c r="AV42" s="38"/>
      <c r="AW42" s="38"/>
      <c r="AX42" s="38"/>
      <c r="AY42" s="38"/>
      <c r="AZ42" s="38"/>
      <c r="BA42" s="38"/>
      <c r="BB42" s="54">
        <f>IF(BB$11=FALSE,(F42*(1+(((F$10)-(SUM(F$36:F$46)))/(SUM(F$36:F$46))))),"")</f>
        <v>0</v>
      </c>
      <c r="BC42" s="54">
        <f>IF(BC$35=FALSE,ROUNDDOWN(BB42,0),ROUND(BB42,0))</f>
        <v>0</v>
      </c>
      <c r="BD42" s="54" t="str">
        <f>IF(BC42=MAX(BC$36:BC$46),ROW(),"")</f>
        <v/>
      </c>
      <c r="BE42" s="54">
        <f>IF(BB$11=TRUE,"N/A",IF(BD42&lt;&gt;0,IF(MIN(BD$36:BD$46)=BD42,BC42+(BF$34-BE$34),BC42),BC42))</f>
        <v>0</v>
      </c>
      <c r="BF42" s="56"/>
      <c r="BH42" s="54" t="str">
        <f>IF(BH$11=FALSE,(H42*(1+(((H$10)-(SUM(H$36:H$46)))/(SUM(H$36:H$46))))),"")</f>
        <v/>
      </c>
      <c r="BI42" s="54" t="e">
        <f>IF(BI$35=FALSE,ROUNDDOWN(BH42,0),ROUND(BH42,0))</f>
        <v>#VALUE!</v>
      </c>
      <c r="BJ42" s="54" t="e">
        <f>IF(BI42=MAX(BI$36:BI$46),ROW(),"")</f>
        <v>#VALUE!</v>
      </c>
      <c r="BK42" s="54" t="str">
        <f>IF(BH$11=TRUE,"N/A",IF(BJ42&lt;&gt;0,IF(MIN(BJ$36:BJ$46)=BJ42,BI42+(BL$34-BK$34),BI42),BI42))</f>
        <v>N/A</v>
      </c>
      <c r="BL42" s="56"/>
      <c r="BM42" s="11"/>
      <c r="BN42" s="54" t="str">
        <f>IF(BN$11=FALSE,(J42*(1+(((J$10)-(SUM(J$36:J$46)))/(SUM(J$36:J$46))))),"")</f>
        <v/>
      </c>
      <c r="BO42" s="54" t="e">
        <f>IF(BO$35=FALSE,ROUNDDOWN(BN42,0),ROUND(BN42,0))</f>
        <v>#VALUE!</v>
      </c>
      <c r="BP42" s="54" t="e">
        <f>IF(BO42=MAX(BO$36:BO$46),ROW(),"")</f>
        <v>#VALUE!</v>
      </c>
      <c r="BQ42" s="54" t="str">
        <f>IF(BN$11=TRUE,"N/A",IF(BP42&lt;&gt;0,IF(MIN(BP$36:BP$46)=BP42,BO42+(BR$34-BQ$34),BO42),BO42))</f>
        <v>N/A</v>
      </c>
      <c r="BR42" s="56"/>
      <c r="BT42" s="10"/>
      <c r="BU42" s="90"/>
      <c r="BV42" s="74"/>
      <c r="BW42" s="84"/>
      <c r="BX42" s="84"/>
      <c r="BY42" s="84"/>
      <c r="BZ42" s="84"/>
      <c r="CA42" s="84"/>
      <c r="CB42" s="84"/>
      <c r="CC42" s="38"/>
    </row>
    <row r="43" spans="1:81" s="34" customFormat="1" ht="3.95" customHeight="1" x14ac:dyDescent="0.2">
      <c r="A43" s="105"/>
      <c r="B43" s="31"/>
      <c r="C43" s="10"/>
      <c r="D43" s="10"/>
      <c r="E43" s="33"/>
      <c r="F43" s="41"/>
      <c r="G43" s="42"/>
      <c r="H43" s="41"/>
      <c r="I43" s="42"/>
      <c r="J43" s="41"/>
      <c r="M43" s="43"/>
      <c r="N43" s="40"/>
      <c r="P43" s="100"/>
      <c r="Q43" s="98"/>
      <c r="R43" s="100"/>
      <c r="S43" s="101"/>
      <c r="T43" s="100"/>
      <c r="V43" s="43"/>
      <c r="W43" s="40"/>
      <c r="X43" s="40"/>
      <c r="Y43" s="96"/>
      <c r="Z43" s="97"/>
      <c r="AA43" s="96"/>
      <c r="AB43" s="95"/>
      <c r="AC43" s="96"/>
      <c r="AD43" s="39"/>
      <c r="AE43" s="43"/>
      <c r="AF43" s="37"/>
      <c r="AG43" s="105"/>
      <c r="AH43" s="31"/>
      <c r="AI43" s="167"/>
      <c r="AJ43" s="37"/>
      <c r="AK43" s="105"/>
      <c r="BB43" s="56"/>
      <c r="BC43" s="56"/>
      <c r="BD43" s="56"/>
      <c r="BE43" s="56"/>
      <c r="BF43" s="56"/>
      <c r="BH43" s="56"/>
      <c r="BI43" s="56"/>
      <c r="BJ43" s="56"/>
      <c r="BK43" s="56"/>
      <c r="BL43" s="56"/>
      <c r="BM43" s="11"/>
      <c r="BN43" s="56"/>
      <c r="BO43" s="56"/>
      <c r="BP43" s="56"/>
      <c r="BQ43" s="56"/>
      <c r="BR43" s="56"/>
      <c r="BT43" s="10"/>
      <c r="BU43" s="90"/>
      <c r="BV43" s="84"/>
      <c r="BW43" s="84"/>
      <c r="BX43" s="84"/>
      <c r="BY43" s="84"/>
      <c r="BZ43" s="84"/>
      <c r="CA43" s="84"/>
      <c r="CB43" s="84"/>
    </row>
    <row r="44" spans="1:81" s="34" customFormat="1" ht="12.75" customHeight="1" x14ac:dyDescent="0.2">
      <c r="A44" s="104"/>
      <c r="B44" s="31"/>
      <c r="C44" s="10"/>
      <c r="D44" s="10" t="s">
        <v>14</v>
      </c>
      <c r="E44" s="33"/>
      <c r="F44" s="30"/>
      <c r="G44" s="14"/>
      <c r="H44" s="30"/>
      <c r="I44" s="16"/>
      <c r="J44" s="30"/>
      <c r="M44" s="29">
        <f>(F44+H44)+(J44)</f>
        <v>0</v>
      </c>
      <c r="N44" s="40"/>
      <c r="P44" s="92" t="str">
        <f>IF(Y44="N/A","N/A",IF(BB$34=TRUE,Y44-F44,"N/A"))</f>
        <v>N/A</v>
      </c>
      <c r="Q44" s="98"/>
      <c r="R44" s="92" t="str">
        <f>IF(AA44="N/A","N/A",IF(BH$34=TRUE,AA44-H44,"N/A"))</f>
        <v>N/A</v>
      </c>
      <c r="S44" s="99"/>
      <c r="T44" s="92" t="str">
        <f>IF(AC44="N/A","N/A",IF(BN$34=TRUE,AC44-J44,"N/A"))</f>
        <v>N/A</v>
      </c>
      <c r="U44" s="11"/>
      <c r="V44" s="29" t="e">
        <f>(P44+R44)+(T44)</f>
        <v>#VALUE!</v>
      </c>
      <c r="W44" s="40"/>
      <c r="X44" s="40"/>
      <c r="Y44" s="93" t="str">
        <f>IF(F44=0,"N/A",BE$44)</f>
        <v>N/A</v>
      </c>
      <c r="Z44" s="94"/>
      <c r="AA44" s="93" t="str">
        <f>IF(H44=0,"N/A",BK$44)</f>
        <v>N/A</v>
      </c>
      <c r="AB44" s="95"/>
      <c r="AC44" s="93" t="str">
        <f>IF(J44=0,"N/A",BQ$44)</f>
        <v>N/A</v>
      </c>
      <c r="AD44" s="134"/>
      <c r="AE44" s="29" t="str">
        <f>(IF((AND(Y44="N/A",AA44="N/A",AC44="N/A")),"N/A",(IF(Y44="N/A",0,Y44))+(IF(AA44="N/A",0,AA44))+(IF(AC44="N/A",0,AC44))))</f>
        <v>N/A</v>
      </c>
      <c r="AF44" s="37"/>
      <c r="AG44" s="105"/>
      <c r="AH44" s="31"/>
      <c r="AI44" s="167"/>
      <c r="AJ44" s="37"/>
      <c r="AK44" s="104"/>
      <c r="AL44" s="38"/>
      <c r="AM44" s="38"/>
      <c r="AN44" s="38"/>
      <c r="AO44" s="38"/>
      <c r="AP44" s="38"/>
      <c r="AQ44" s="38"/>
      <c r="AR44" s="38"/>
      <c r="AS44" s="38"/>
      <c r="AT44" s="38"/>
      <c r="AU44" s="38"/>
      <c r="AV44" s="38"/>
      <c r="AW44" s="38"/>
      <c r="AX44" s="38"/>
      <c r="AY44" s="38"/>
      <c r="AZ44" s="38"/>
      <c r="BA44" s="38"/>
      <c r="BB44" s="54">
        <f>IF(BB$11=FALSE,(F44*(1+(((F$10)-(SUM(F$36:F$46)))/(SUM(F$36:F$46))))),"")</f>
        <v>0</v>
      </c>
      <c r="BC44" s="54">
        <f>IF(BC$35=FALSE,ROUNDDOWN(BB44,0),ROUND(BB44,0))</f>
        <v>0</v>
      </c>
      <c r="BD44" s="54" t="str">
        <f>IF(BC44=MAX(BC$36:BC$46),ROW(),"")</f>
        <v/>
      </c>
      <c r="BE44" s="54">
        <f>IF(BB$11=TRUE,"N/A",IF(BD44&lt;&gt;0,IF(MIN(BD$36:BD$46)=BD44,BC44+(BF$34-BE$34),BC44),BC44))</f>
        <v>0</v>
      </c>
      <c r="BF44" s="56"/>
      <c r="BH44" s="54" t="str">
        <f>IF(BH$11=FALSE,(H44*(1+(((H$10)-(SUM(H$36:H$46)))/(SUM(H$36:H$46))))),"")</f>
        <v/>
      </c>
      <c r="BI44" s="54" t="e">
        <f>IF(BI$35=FALSE,ROUNDDOWN(BH44,0),ROUND(BH44,0))</f>
        <v>#VALUE!</v>
      </c>
      <c r="BJ44" s="54" t="e">
        <f>IF(BI44=MAX(BI$36:BI$46),ROW(),"")</f>
        <v>#VALUE!</v>
      </c>
      <c r="BK44" s="54" t="str">
        <f>IF(BH$11=TRUE,"N/A",IF(BJ44&lt;&gt;0,IF(MIN(BJ$36:BJ$46)=BJ44,BI44+(BL$34-BK$34),BI44),BI44))</f>
        <v>N/A</v>
      </c>
      <c r="BL44" s="56"/>
      <c r="BM44" s="11"/>
      <c r="BN44" s="54" t="str">
        <f>IF(BN$11=FALSE,(J44*(1+(((J$10)-(SUM(J$36:J$46)))/(SUM(J$36:J$46))))),"")</f>
        <v/>
      </c>
      <c r="BO44" s="54" t="e">
        <f>IF(BO$35=FALSE,ROUNDDOWN(BN44,0),ROUND(BN44,0))</f>
        <v>#VALUE!</v>
      </c>
      <c r="BP44" s="54" t="e">
        <f>IF(BO44=MAX(BO$36:BO$46),ROW(),"")</f>
        <v>#VALUE!</v>
      </c>
      <c r="BQ44" s="54" t="str">
        <f>IF(BN$11=TRUE,"N/A",IF(BP44&lt;&gt;0,IF(MIN(BP$36:BP$46)=BP44,BO44+(BR$34-BQ$34),BO44),BO44))</f>
        <v>N/A</v>
      </c>
      <c r="BR44" s="56"/>
      <c r="BT44" s="10"/>
      <c r="BU44" s="90"/>
      <c r="BV44" s="74"/>
      <c r="BW44" s="84"/>
      <c r="BX44" s="84"/>
      <c r="BY44" s="84"/>
      <c r="BZ44" s="84"/>
      <c r="CA44" s="84"/>
      <c r="CB44" s="84"/>
      <c r="CC44" s="38"/>
    </row>
    <row r="45" spans="1:81" ht="3.95" customHeight="1" x14ac:dyDescent="0.2">
      <c r="A45" s="105"/>
      <c r="B45" s="31"/>
      <c r="C45" s="10"/>
      <c r="D45" s="10"/>
      <c r="E45" s="33"/>
      <c r="F45" s="15"/>
      <c r="G45" s="16"/>
      <c r="H45" s="15"/>
      <c r="I45" s="16"/>
      <c r="J45" s="15"/>
      <c r="K45" s="34"/>
      <c r="L45" s="34"/>
      <c r="M45" s="18"/>
      <c r="N45" s="40"/>
      <c r="O45" s="34"/>
      <c r="P45" s="100"/>
      <c r="Q45" s="98"/>
      <c r="R45" s="100"/>
      <c r="S45" s="99"/>
      <c r="T45" s="100"/>
      <c r="U45" s="11"/>
      <c r="V45" s="18"/>
      <c r="W45" s="40"/>
      <c r="X45" s="40"/>
      <c r="Y45" s="96"/>
      <c r="Z45" s="97"/>
      <c r="AA45" s="96"/>
      <c r="AB45" s="95"/>
      <c r="AC45" s="96"/>
      <c r="AD45" s="134"/>
      <c r="AE45" s="18"/>
      <c r="AF45" s="37"/>
      <c r="AG45" s="105"/>
      <c r="AH45" s="31"/>
      <c r="AI45" s="167"/>
      <c r="AJ45" s="37"/>
      <c r="AK45" s="105"/>
      <c r="BB45" s="56"/>
      <c r="BC45" s="56"/>
      <c r="BD45" s="56"/>
      <c r="BE45" s="56"/>
      <c r="BF45" s="56"/>
      <c r="BG45" s="34"/>
      <c r="BH45" s="55"/>
      <c r="BI45" s="56"/>
      <c r="BJ45" s="56"/>
      <c r="BK45" s="56"/>
      <c r="BL45" s="56"/>
      <c r="BM45" s="11"/>
      <c r="BN45" s="55"/>
      <c r="BO45" s="56"/>
      <c r="BP45" s="56"/>
      <c r="BQ45" s="56"/>
      <c r="BR45" s="56"/>
      <c r="BS45" s="34"/>
      <c r="BT45" s="10"/>
      <c r="BU45" s="90"/>
      <c r="BW45" s="84"/>
      <c r="BX45" s="84"/>
      <c r="BY45" s="84"/>
      <c r="BZ45" s="84"/>
      <c r="CA45" s="84"/>
      <c r="CB45" s="84"/>
    </row>
    <row r="46" spans="1:81" ht="12.75" customHeight="1" thickBot="1" x14ac:dyDescent="0.25">
      <c r="A46" s="104"/>
      <c r="B46" s="31"/>
      <c r="C46" s="10"/>
      <c r="D46" s="10" t="s">
        <v>15</v>
      </c>
      <c r="E46" s="33"/>
      <c r="F46" s="30"/>
      <c r="G46" s="14"/>
      <c r="H46" s="30"/>
      <c r="I46" s="16"/>
      <c r="J46" s="30"/>
      <c r="K46" s="34"/>
      <c r="L46" s="34"/>
      <c r="M46" s="29">
        <f>(F46+H46)+(J46)</f>
        <v>0</v>
      </c>
      <c r="N46" s="40"/>
      <c r="O46" s="34"/>
      <c r="P46" s="92" t="str">
        <f>IF(Y46="N/A","N/A",IF(BB$34=TRUE,Y46-F46,"N/A"))</f>
        <v>N/A</v>
      </c>
      <c r="Q46" s="98"/>
      <c r="R46" s="92" t="str">
        <f>IF(AA46="N/A","N/A",IF(BH$34=TRUE,AA46-H46,"N/A"))</f>
        <v>N/A</v>
      </c>
      <c r="S46" s="99"/>
      <c r="T46" s="92" t="str">
        <f>IF(AC46="N/A","N/A",IF(BN$34=TRUE,AC46-J46,"N/A"))</f>
        <v>N/A</v>
      </c>
      <c r="U46" s="11"/>
      <c r="V46" s="29" t="e">
        <f>(P46+R46)+(T46)</f>
        <v>#VALUE!</v>
      </c>
      <c r="W46" s="40"/>
      <c r="X46" s="40"/>
      <c r="Y46" s="93" t="str">
        <f>IF(F46=0,"N/A",BE$46)</f>
        <v>N/A</v>
      </c>
      <c r="Z46" s="94"/>
      <c r="AA46" s="93" t="str">
        <f>IF(H46=0,"N/A",BK$46)</f>
        <v>N/A</v>
      </c>
      <c r="AB46" s="95"/>
      <c r="AC46" s="93" t="str">
        <f>IF(J46=0,"N/A",BQ$46)</f>
        <v>N/A</v>
      </c>
      <c r="AD46" s="134"/>
      <c r="AE46" s="29" t="str">
        <f>(IF((AND(Y46="N/A",AA46="N/A",AC46="N/A")),"N/A",(IF(Y46="N/A",0,Y46))+(IF(AA46="N/A",0,AA46))+(IF(AC46="N/A",0,AC46))))</f>
        <v>N/A</v>
      </c>
      <c r="AF46" s="37"/>
      <c r="AG46" s="105"/>
      <c r="AH46" s="31"/>
      <c r="AI46" s="167"/>
      <c r="AJ46" s="37"/>
      <c r="AK46" s="104"/>
      <c r="BB46" s="54">
        <f>IF(BB$11=FALSE,(F46*(1+(((F$10)-(SUM(F$36:F$46)))/(SUM(F$36:F$46))))),"")</f>
        <v>0</v>
      </c>
      <c r="BC46" s="54">
        <f>IF(BC$35=FALSE,ROUNDDOWN(BB46,0),ROUND(BB46,0))</f>
        <v>0</v>
      </c>
      <c r="BD46" s="54" t="str">
        <f>IF(BC46=MAX(BC$36:BC$46),ROW(),"")</f>
        <v/>
      </c>
      <c r="BE46" s="54">
        <f>IF(BB$11=TRUE,"N/A",IF(BD46&lt;&gt;0,IF(MIN(BD$36:BD$46)=BD46,BC46+(BF$34-BE$34),BC46),BC46))</f>
        <v>0</v>
      </c>
      <c r="BF46" s="56"/>
      <c r="BG46" s="34"/>
      <c r="BH46" s="54" t="str">
        <f>IF(BH$11=FALSE,(H46*(1+(((H$10)-(SUM(H$36:H$46)))/(SUM(H$36:H$46))))),"")</f>
        <v/>
      </c>
      <c r="BI46" s="54" t="e">
        <f>IF(BI$35=FALSE,ROUNDDOWN(BH46,0),ROUND(BH46,0))</f>
        <v>#VALUE!</v>
      </c>
      <c r="BJ46" s="54" t="e">
        <f>IF(BI46=MAX(BI$36:BI$46),ROW(),"")</f>
        <v>#VALUE!</v>
      </c>
      <c r="BK46" s="54" t="str">
        <f>IF(BH$11=TRUE,"N/A",IF(BJ46&lt;&gt;0,IF(MIN(BJ$36:BJ$46)=BJ46,BI46+(BL$34-BK$34),BI46),BI46))</f>
        <v>N/A</v>
      </c>
      <c r="BL46" s="56"/>
      <c r="BM46" s="11"/>
      <c r="BN46" s="54" t="str">
        <f>IF(BN$11=FALSE,(J46*(1+(((J$10)-(SUM(J$36:J$46)))/(SUM(J$36:J$46))))),"")</f>
        <v/>
      </c>
      <c r="BO46" s="54" t="e">
        <f>IF(BO$35=FALSE,ROUNDDOWN(BN46,0),ROUND(BN46,0))</f>
        <v>#VALUE!</v>
      </c>
      <c r="BP46" s="54" t="e">
        <f>IF(BO46=MAX(BO$36:BO$46),ROW(),"")</f>
        <v>#VALUE!</v>
      </c>
      <c r="BQ46" s="54" t="str">
        <f>IF(BN$11=TRUE,"N/A",IF(BP46&lt;&gt;0,IF(MIN(BP$36:BP$46)=BP46,BO46+(BR$34-BQ$34),BO46),BO46))</f>
        <v>N/A</v>
      </c>
      <c r="BR46" s="56"/>
      <c r="BS46" s="34"/>
      <c r="BT46" s="10"/>
      <c r="BU46" s="91"/>
      <c r="BW46" s="88"/>
      <c r="BX46" s="88"/>
      <c r="BY46" s="88"/>
      <c r="BZ46" s="88"/>
      <c r="CA46" s="88"/>
      <c r="CB46" s="88"/>
    </row>
    <row r="47" spans="1:81" ht="3.75" customHeight="1" x14ac:dyDescent="0.2">
      <c r="B47" s="9"/>
      <c r="C47" s="11"/>
      <c r="D47" s="11"/>
      <c r="E47" s="11"/>
      <c r="F47" s="3"/>
      <c r="G47" s="3"/>
      <c r="H47" s="3"/>
      <c r="I47" s="3"/>
      <c r="J47" s="3"/>
      <c r="K47" s="11"/>
      <c r="L47" s="11"/>
      <c r="M47" s="3"/>
      <c r="N47" s="3"/>
      <c r="O47" s="11"/>
      <c r="P47" s="3"/>
      <c r="Q47" s="3"/>
      <c r="R47" s="3"/>
      <c r="T47" s="3"/>
      <c r="U47" s="11"/>
      <c r="V47" s="3"/>
      <c r="W47" s="3"/>
      <c r="X47" s="3"/>
      <c r="Y47" s="3"/>
      <c r="Z47" s="3"/>
      <c r="AA47" s="3"/>
      <c r="AC47" s="3"/>
      <c r="AE47" s="3"/>
      <c r="AF47" s="12"/>
      <c r="AG47" s="65"/>
      <c r="AH47" s="9"/>
      <c r="AI47" s="167"/>
      <c r="AJ47" s="12"/>
    </row>
    <row r="48" spans="1:81" ht="12.75" x14ac:dyDescent="0.2">
      <c r="B48" s="9"/>
      <c r="C48" s="11"/>
      <c r="D48" s="11" t="s">
        <v>29</v>
      </c>
      <c r="E48" s="11"/>
      <c r="F48" s="76" t="str">
        <f>IF(AND(F36="",F38="",F40="",F42="",F44="",F46=""),"",IF(F10="","", SUM(F36:F46) &amp; " ("&amp;ROUND(SUM(F36:F46) /F$10*100,0) &amp;"%)"))</f>
        <v>6 (100%)</v>
      </c>
      <c r="G48" s="14"/>
      <c r="H48" s="76" t="str">
        <f>IF(AND(H36="",H38="",H40="",H42="",H44="",H46=""),"",IF(H10="","", SUM(H36:H46) &amp; " ("&amp;ROUND(SUM(H36:H46) /H$10*100,0) &amp;"%)"))</f>
        <v/>
      </c>
      <c r="I48" s="16"/>
      <c r="J48" s="76" t="str">
        <f>IF(AND(J36="",J38="",J40="",J42="",J44="",J46=""),"",IF(J10="","", SUM(J36:J46) &amp; " ("&amp;ROUND(SUM(J36:J46) /J$10*100,0) &amp;"%)"))</f>
        <v/>
      </c>
      <c r="K48" s="11"/>
      <c r="L48" s="11"/>
      <c r="M48" s="3"/>
      <c r="N48" s="3"/>
      <c r="O48" s="11"/>
      <c r="P48" s="3"/>
      <c r="Q48" s="3"/>
      <c r="R48" s="3"/>
      <c r="T48" s="3"/>
      <c r="U48" s="11"/>
      <c r="V48" s="3"/>
      <c r="W48" s="3"/>
      <c r="X48" s="3"/>
      <c r="Y48" s="3"/>
      <c r="Z48" s="3"/>
      <c r="AA48" s="3"/>
      <c r="AC48" s="3"/>
      <c r="AE48" s="3"/>
      <c r="AF48" s="12"/>
      <c r="AG48" s="65"/>
      <c r="AH48" s="9"/>
      <c r="AI48" s="167"/>
      <c r="AJ48" s="12"/>
      <c r="BU48" s="84"/>
      <c r="BV48" s="84"/>
      <c r="BW48" s="84"/>
      <c r="BX48" s="84"/>
      <c r="BY48" s="84"/>
      <c r="BZ48" s="84"/>
      <c r="CA48" s="84"/>
      <c r="CB48" s="84"/>
      <c r="CC48" s="11"/>
    </row>
    <row r="49" spans="1:81" ht="3.95" customHeight="1" x14ac:dyDescent="0.2">
      <c r="B49" s="9"/>
      <c r="C49" s="11"/>
      <c r="D49" s="11"/>
      <c r="E49" s="11"/>
      <c r="F49" s="3"/>
      <c r="G49" s="3"/>
      <c r="H49" s="3"/>
      <c r="I49" s="3"/>
      <c r="J49" s="3"/>
      <c r="K49" s="11"/>
      <c r="L49" s="11"/>
      <c r="M49" s="3"/>
      <c r="N49" s="3"/>
      <c r="O49" s="11"/>
      <c r="P49" s="3"/>
      <c r="Q49" s="3"/>
      <c r="R49" s="3"/>
      <c r="T49" s="3"/>
      <c r="U49" s="11"/>
      <c r="V49" s="3"/>
      <c r="W49" s="3"/>
      <c r="X49" s="3"/>
      <c r="Y49" s="3"/>
      <c r="Z49" s="3"/>
      <c r="AA49" s="3"/>
      <c r="AC49" s="3"/>
      <c r="AE49" s="3"/>
      <c r="AF49" s="12"/>
      <c r="AG49" s="65"/>
      <c r="AH49" s="9"/>
      <c r="AI49" s="167"/>
      <c r="AJ49" s="12"/>
      <c r="BE49" s="50"/>
      <c r="BU49" s="84"/>
      <c r="BV49" s="84"/>
      <c r="BW49" s="84"/>
      <c r="BX49" s="84"/>
      <c r="BY49" s="84"/>
      <c r="BZ49" s="84"/>
      <c r="CA49" s="84"/>
      <c r="CB49" s="84"/>
      <c r="CC49" s="11"/>
    </row>
    <row r="50" spans="1:81" ht="12.75" x14ac:dyDescent="0.2">
      <c r="B50" s="21"/>
      <c r="C50" s="22"/>
      <c r="D50" s="22"/>
      <c r="E50" s="22"/>
      <c r="F50" s="23"/>
      <c r="G50" s="23"/>
      <c r="H50" s="23"/>
      <c r="I50" s="23"/>
      <c r="J50" s="23"/>
      <c r="K50" s="22"/>
      <c r="L50" s="22"/>
      <c r="M50" s="23"/>
      <c r="N50" s="23"/>
      <c r="O50" s="22"/>
      <c r="P50" s="23"/>
      <c r="Q50" s="23"/>
      <c r="R50" s="23"/>
      <c r="S50" s="23"/>
      <c r="T50" s="23"/>
      <c r="U50" s="22"/>
      <c r="V50" s="23"/>
      <c r="W50" s="23"/>
      <c r="X50" s="23"/>
      <c r="Y50" s="23"/>
      <c r="Z50" s="23"/>
      <c r="AA50" s="23"/>
      <c r="AB50" s="23"/>
      <c r="AC50" s="23"/>
      <c r="AD50" s="23"/>
      <c r="AE50" s="23"/>
      <c r="AF50" s="24"/>
      <c r="AG50" s="65"/>
      <c r="AH50" s="21"/>
      <c r="AI50" s="73"/>
      <c r="AJ50" s="24"/>
      <c r="BU50" s="84"/>
      <c r="BV50" s="84"/>
      <c r="BW50" s="84"/>
      <c r="BX50" s="84"/>
      <c r="BY50" s="84"/>
      <c r="BZ50" s="84"/>
      <c r="CA50" s="84"/>
      <c r="CB50" s="84"/>
      <c r="CC50" s="11"/>
    </row>
    <row r="51" spans="1:81" s="65" customFormat="1" ht="8.1" customHeight="1" x14ac:dyDescent="0.2">
      <c r="A51" s="103"/>
      <c r="B51" s="103"/>
      <c r="C51" s="103"/>
      <c r="D51" s="103"/>
      <c r="E51" s="103"/>
      <c r="F51" s="107"/>
      <c r="G51" s="107"/>
      <c r="H51" s="107"/>
      <c r="I51" s="107"/>
      <c r="J51" s="107"/>
      <c r="K51" s="103"/>
      <c r="L51" s="103"/>
      <c r="M51" s="107"/>
      <c r="N51" s="107"/>
      <c r="O51" s="103"/>
      <c r="P51" s="107"/>
      <c r="Q51" s="107"/>
      <c r="R51" s="107"/>
      <c r="S51" s="106"/>
      <c r="T51" s="107"/>
      <c r="U51" s="103"/>
      <c r="V51" s="107"/>
      <c r="W51" s="107"/>
      <c r="X51" s="107"/>
      <c r="Y51" s="107"/>
      <c r="Z51" s="107"/>
      <c r="AA51" s="107"/>
      <c r="AB51" s="106"/>
      <c r="AC51" s="107"/>
      <c r="AD51" s="106"/>
      <c r="AE51" s="107"/>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12"/>
      <c r="BC51" s="112"/>
      <c r="BD51" s="112"/>
      <c r="BE51" s="112"/>
      <c r="BF51" s="112"/>
      <c r="BG51" s="112"/>
      <c r="BH51" s="112"/>
      <c r="BI51" s="112"/>
      <c r="BJ51" s="112"/>
      <c r="BK51" s="112"/>
      <c r="BL51" s="112"/>
      <c r="BM51" s="112"/>
      <c r="BN51" s="112"/>
      <c r="BO51" s="112"/>
      <c r="BP51" s="112"/>
      <c r="BQ51" s="112"/>
      <c r="BR51" s="112"/>
      <c r="BT51" s="114"/>
      <c r="BU51" s="146"/>
      <c r="BV51" s="146"/>
      <c r="BW51" s="146"/>
      <c r="BX51" s="146"/>
      <c r="BY51" s="146"/>
      <c r="BZ51" s="146"/>
      <c r="CA51" s="146"/>
      <c r="CB51" s="146"/>
    </row>
    <row r="52" spans="1:81" ht="15" hidden="1" customHeight="1" x14ac:dyDescent="0.2"/>
    <row r="53" spans="1:81" ht="15" hidden="1" customHeight="1" x14ac:dyDescent="0.2"/>
    <row r="54" spans="1:81" ht="15" hidden="1" customHeight="1" x14ac:dyDescent="0.2"/>
    <row r="55" spans="1:81" ht="15" hidden="1" customHeight="1" x14ac:dyDescent="0.2"/>
    <row r="56" spans="1:81" ht="15" hidden="1" customHeight="1" x14ac:dyDescent="0.2"/>
    <row r="57" spans="1:81" ht="15" hidden="1" customHeight="1" x14ac:dyDescent="0.2"/>
  </sheetData>
  <sheetProtection password="D2C9" sheet="1" objects="1" scenarios="1" selectLockedCells="1"/>
  <mergeCells count="24">
    <mergeCell ref="AI35:AI49"/>
    <mergeCell ref="AI15:AI25"/>
    <mergeCell ref="F26:H26"/>
    <mergeCell ref="P26:R26"/>
    <mergeCell ref="Y26:AA26"/>
    <mergeCell ref="AI27:AI33"/>
    <mergeCell ref="F34:H34"/>
    <mergeCell ref="P34:R34"/>
    <mergeCell ref="Y34:AA34"/>
    <mergeCell ref="F12:J12"/>
    <mergeCell ref="P12:W12"/>
    <mergeCell ref="F14:H14"/>
    <mergeCell ref="P14:R14"/>
    <mergeCell ref="Y14:AA14"/>
    <mergeCell ref="Y12:AC12"/>
    <mergeCell ref="BB2:BF9"/>
    <mergeCell ref="BH2:BL9"/>
    <mergeCell ref="BN2:BR9"/>
    <mergeCell ref="C4:D6"/>
    <mergeCell ref="F4:J4"/>
    <mergeCell ref="Y4:AE4"/>
    <mergeCell ref="F6:H6"/>
    <mergeCell ref="AI6:AI11"/>
    <mergeCell ref="Y8:AE10"/>
  </mergeCells>
  <conditionalFormatting sqref="Y16 Y18 Y20 Y22">
    <cfRule type="expression" dxfId="165" priority="84">
      <formula>$BW$15=TRUE</formula>
    </cfRule>
  </conditionalFormatting>
  <conditionalFormatting sqref="AA16 AA18 AA20 AA22">
    <cfRule type="expression" dxfId="164" priority="82">
      <formula>$BY$15=TRUE</formula>
    </cfRule>
  </conditionalFormatting>
  <conditionalFormatting sqref="AC22 AC20 AC18 AC16">
    <cfRule type="expression" dxfId="163" priority="81">
      <formula>$CA$15=TRUE</formula>
    </cfRule>
  </conditionalFormatting>
  <conditionalFormatting sqref="Y28 Y30">
    <cfRule type="expression" dxfId="162" priority="80">
      <formula>$BW$28=TRUE</formula>
    </cfRule>
  </conditionalFormatting>
  <conditionalFormatting sqref="AA28 AA30">
    <cfRule type="expression" dxfId="161" priority="79">
      <formula>$BY$28=TRUE</formula>
    </cfRule>
  </conditionalFormatting>
  <conditionalFormatting sqref="AC28 AC30">
    <cfRule type="expression" dxfId="160" priority="78">
      <formula>$CA$28=TRUE</formula>
    </cfRule>
  </conditionalFormatting>
  <conditionalFormatting sqref="Y36 Y46 Y38 Y40 Y42 Y44">
    <cfRule type="expression" dxfId="159" priority="73">
      <formula>$BW$35=TRUE</formula>
    </cfRule>
  </conditionalFormatting>
  <conditionalFormatting sqref="Y36">
    <cfRule type="expression" dxfId="158" priority="22">
      <formula>$BW$36=TRUE</formula>
    </cfRule>
  </conditionalFormatting>
  <conditionalFormatting sqref="Y46">
    <cfRule type="expression" dxfId="157" priority="27">
      <formula>$BW$46=TRUE</formula>
    </cfRule>
  </conditionalFormatting>
  <conditionalFormatting sqref="AA44">
    <cfRule type="expression" dxfId="156" priority="20">
      <formula>$BY$44=TRUE</formula>
    </cfRule>
  </conditionalFormatting>
  <conditionalFormatting sqref="AA46">
    <cfRule type="expression" dxfId="155" priority="21">
      <formula>$BY$46=TRUE</formula>
    </cfRule>
  </conditionalFormatting>
  <conditionalFormatting sqref="AC36">
    <cfRule type="expression" dxfId="154" priority="10">
      <formula>$CA$36=TRUE</formula>
    </cfRule>
  </conditionalFormatting>
  <conditionalFormatting sqref="AC46">
    <cfRule type="expression" dxfId="153" priority="15">
      <formula>$CA$46=TRUE</formula>
    </cfRule>
  </conditionalFormatting>
  <conditionalFormatting sqref="F24">
    <cfRule type="expression" dxfId="152" priority="645">
      <formula>AND(OR(((SUM(F16:F22)/F$10*100)&lt;80),(SUM(F16:F22)/F$10*100)&gt;100)=TRUE,F$24&lt;&gt;"")</formula>
    </cfRule>
  </conditionalFormatting>
  <conditionalFormatting sqref="F32 H32 J32">
    <cfRule type="expression" dxfId="151" priority="646">
      <formula>AND(OR((((F30+F28)/F$10*100)&lt;80),((F30+F28)/F$10*100)&gt;100)=TRUE,F$32&lt;&gt;"")</formula>
    </cfRule>
  </conditionalFormatting>
  <conditionalFormatting sqref="H24">
    <cfRule type="expression" dxfId="150" priority="652">
      <formula>AND(OR(((SUM(H16:H22)/H$10*100)&lt;80),(SUM(H16:H22)/H$10*100)&gt;100)=TRUE,H$24&lt;&gt;"")</formula>
    </cfRule>
  </conditionalFormatting>
  <conditionalFormatting sqref="J24">
    <cfRule type="expression" dxfId="149" priority="653">
      <formula>AND(OR(((SUM(J16:J22)/J$10*100)&lt;80),(SUM(J16:J22)/J$10*100)&gt;100)=TRUE,J$24&lt;&gt;"")</formula>
    </cfRule>
  </conditionalFormatting>
  <conditionalFormatting sqref="AA44 AA46 AA42 AA40 AA38 AA36">
    <cfRule type="expression" dxfId="148" priority="36">
      <formula>$BY$35=TRUE</formula>
    </cfRule>
  </conditionalFormatting>
  <conditionalFormatting sqref="AC36 AC46 AC38 AC40 AC42 AC44">
    <cfRule type="expression" dxfId="147" priority="35">
      <formula>$CA$35=TRUE</formula>
    </cfRule>
  </conditionalFormatting>
  <conditionalFormatting sqref="Y38">
    <cfRule type="expression" dxfId="146" priority="23">
      <formula>$BW$38=TRUE</formula>
    </cfRule>
  </conditionalFormatting>
  <conditionalFormatting sqref="Y40">
    <cfRule type="expression" dxfId="145" priority="24">
      <formula>$BW$40=TRUE</formula>
    </cfRule>
  </conditionalFormatting>
  <conditionalFormatting sqref="Y42">
    <cfRule type="expression" dxfId="144" priority="25">
      <formula>$BW$42=TRUE</formula>
    </cfRule>
  </conditionalFormatting>
  <conditionalFormatting sqref="Y44">
    <cfRule type="expression" dxfId="143" priority="26">
      <formula>$BW$44=TRUE</formula>
    </cfRule>
  </conditionalFormatting>
  <conditionalFormatting sqref="AA42">
    <cfRule type="expression" dxfId="142" priority="19">
      <formula>$BY$42=TRUE</formula>
    </cfRule>
  </conditionalFormatting>
  <conditionalFormatting sqref="AA40">
    <cfRule type="expression" dxfId="141" priority="18">
      <formula>$BY$40=TRUE</formula>
    </cfRule>
  </conditionalFormatting>
  <conditionalFormatting sqref="AA38">
    <cfRule type="expression" dxfId="140" priority="17">
      <formula>$BY$38=TRUE</formula>
    </cfRule>
  </conditionalFormatting>
  <conditionalFormatting sqref="AA36">
    <cfRule type="expression" dxfId="139" priority="16">
      <formula>$BY$36=TRUE</formula>
    </cfRule>
  </conditionalFormatting>
  <conditionalFormatting sqref="AC38">
    <cfRule type="expression" dxfId="138" priority="11">
      <formula>$CA$38=TRUE</formula>
    </cfRule>
  </conditionalFormatting>
  <conditionalFormatting sqref="AC40">
    <cfRule type="expression" dxfId="137" priority="12">
      <formula>$CA$40=TRUE</formula>
    </cfRule>
  </conditionalFormatting>
  <conditionalFormatting sqref="AC42">
    <cfRule type="expression" dxfId="136" priority="13">
      <formula>$CA$42=TRUE</formula>
    </cfRule>
  </conditionalFormatting>
  <conditionalFormatting sqref="AC44">
    <cfRule type="expression" dxfId="135" priority="14">
      <formula>$CA$44=TRUE</formula>
    </cfRule>
  </conditionalFormatting>
  <conditionalFormatting sqref="F48">
    <cfRule type="expression" dxfId="134" priority="3">
      <formula>$BW$35=TRUE</formula>
    </cfRule>
  </conditionalFormatting>
  <conditionalFormatting sqref="H48">
    <cfRule type="expression" dxfId="133" priority="2">
      <formula>$BY$35=TRUE</formula>
    </cfRule>
  </conditionalFormatting>
  <conditionalFormatting sqref="J48">
    <cfRule type="expression" dxfId="132" priority="1">
      <formula>$CA$35=TRUE</formula>
    </cfRule>
  </conditionalFormatting>
  <dataValidations count="2">
    <dataValidation type="whole" allowBlank="1" showInputMessage="1" showErrorMessage="1" error="Please enter a whole number between 0 and 9999." sqref="F8 H8 J8 F22:F23 F16 F18 F20 H16 H18 H20 J16:J18 J20 F28 F30 H28 H30 J28 J30 F36 F38 F40 F42 F44 F46 H36 H38 J22:J23 J25 H22:H23 H25 H40 H42 H44 H46 J36 J38 J40 J42 J44 J46">
      <formula1>0</formula1>
      <formula2>9999</formula2>
    </dataValidation>
    <dataValidation allowBlank="1" showInputMessage="1" showErrorMessage="1" error="Please enter a whole number between 0 and 9999." sqref="F10 H10 J10"/>
  </dataValidations>
  <pageMargins left="0.7" right="0.7" top="0.75" bottom="0.75" header="0.3" footer="0.3"/>
  <pageSetup scale="75" orientation="landscape" r:id="rId1"/>
  <ignoredErrors>
    <ignoredError sqref="P8:P1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FC54"/>
  <sheetViews>
    <sheetView showRowColHeaders="0" zoomScale="85" zoomScaleNormal="85" workbookViewId="0">
      <selection activeCell="F8" sqref="F8"/>
    </sheetView>
  </sheetViews>
  <sheetFormatPr defaultColWidth="0" defaultRowHeight="0" customHeight="1" zeroHeight="1" x14ac:dyDescent="0.2"/>
  <cols>
    <col min="1" max="1" width="9.140625" style="103"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1.7109375" style="1" customWidth="1"/>
    <col min="12" max="12" width="0.85546875" style="1" hidden="1" customWidth="1"/>
    <col min="13" max="13" width="7.7109375" style="2" hidden="1" customWidth="1"/>
    <col min="14" max="14" width="0.85546875" style="2" hidden="1" customWidth="1"/>
    <col min="15" max="15" width="0.85546875" style="1" hidden="1" customWidth="1"/>
    <col min="16" max="16" width="9.7109375" style="2" customWidth="1"/>
    <col min="17" max="17" width="0.85546875" style="2" customWidth="1"/>
    <col min="18" max="18" width="9.7109375" style="2" customWidth="1"/>
    <col min="19" max="19" width="0.85546875" style="3" customWidth="1"/>
    <col min="20" max="20" width="9.7109375" style="2" customWidth="1"/>
    <col min="21" max="21" width="0.85546875" style="1" hidden="1" customWidth="1"/>
    <col min="22" max="22" width="7.7109375" style="2" hidden="1" customWidth="1"/>
    <col min="23" max="23" width="0.85546875" style="2" hidden="1" customWidth="1"/>
    <col min="24" max="24" width="1.7109375" style="2" customWidth="1"/>
    <col min="25" max="25" width="9.7109375" style="2" customWidth="1"/>
    <col min="26" max="26" width="0.85546875" style="2" customWidth="1"/>
    <col min="27" max="27" width="9.7109375" style="2" customWidth="1"/>
    <col min="28" max="28" width="0.85546875" style="3" customWidth="1"/>
    <col min="29" max="29" width="9.7109375" style="2" customWidth="1"/>
    <col min="30" max="30" width="1.7109375" style="3" customWidth="1"/>
    <col min="31" max="31" width="9.7109375" style="2" customWidth="1"/>
    <col min="32" max="32" width="0.85546875" style="1" customWidth="1"/>
    <col min="33" max="33" width="1.7109375" style="103" customWidth="1"/>
    <col min="34" max="34" width="0.85546875" style="1" customWidth="1"/>
    <col min="35" max="35" width="80.7109375" style="1" customWidth="1"/>
    <col min="36" max="36" width="0.85546875" style="1" customWidth="1"/>
    <col min="37" max="37" width="1.7109375" style="103" customWidth="1"/>
    <col min="38" max="53" width="3.85546875" style="1" hidden="1"/>
    <col min="54" max="70" width="3.85546875" style="47" hidden="1"/>
    <col min="71" max="71" width="3.85546875" style="11" hidden="1"/>
    <col min="72" max="80" width="3.85546875" style="74" hidden="1"/>
    <col min="81" max="81" width="6" style="11" hidden="1"/>
    <col min="82" max="16383" width="3.85546875" style="11" hidden="1"/>
    <col min="16384" max="16384" width="1.140625" style="11" hidden="1"/>
  </cols>
  <sheetData>
    <row r="1" spans="1:81" s="65" customFormat="1" ht="3.95" customHeight="1" x14ac:dyDescent="0.2">
      <c r="F1" s="106"/>
      <c r="G1" s="106"/>
      <c r="H1" s="106"/>
      <c r="I1" s="106"/>
      <c r="J1" s="106"/>
      <c r="M1" s="106"/>
      <c r="N1" s="106"/>
      <c r="P1" s="106"/>
      <c r="Q1" s="106"/>
      <c r="R1" s="106"/>
      <c r="S1" s="106"/>
      <c r="T1" s="106"/>
      <c r="U1" s="103"/>
      <c r="V1" s="107"/>
      <c r="W1" s="107"/>
      <c r="X1" s="107"/>
      <c r="Y1" s="107"/>
      <c r="Z1" s="107"/>
      <c r="AA1" s="107"/>
      <c r="AB1" s="106"/>
      <c r="AC1" s="107"/>
      <c r="AD1" s="106"/>
      <c r="AE1" s="107"/>
      <c r="AF1" s="103"/>
      <c r="AG1" s="103"/>
      <c r="AH1" s="103"/>
      <c r="AI1" s="103"/>
      <c r="AJ1" s="103"/>
      <c r="AK1" s="103"/>
      <c r="AL1" s="103"/>
      <c r="AM1" s="103"/>
      <c r="AN1" s="103"/>
      <c r="AO1" s="103"/>
      <c r="AP1" s="103"/>
      <c r="AQ1" s="103"/>
      <c r="AR1" s="103"/>
      <c r="AS1" s="103"/>
      <c r="AT1" s="103"/>
      <c r="AU1" s="103"/>
      <c r="AV1" s="103"/>
      <c r="AW1" s="103"/>
      <c r="AX1" s="103"/>
      <c r="AY1" s="103"/>
      <c r="AZ1" s="103"/>
      <c r="BA1" s="103"/>
      <c r="BB1" s="112"/>
      <c r="BC1" s="112"/>
      <c r="BD1" s="112"/>
      <c r="BE1" s="112"/>
      <c r="BF1" s="112"/>
      <c r="BG1" s="112"/>
      <c r="BH1" s="112"/>
      <c r="BI1" s="112"/>
      <c r="BJ1" s="112"/>
      <c r="BK1" s="113"/>
      <c r="BL1" s="113"/>
      <c r="BM1" s="113"/>
      <c r="BN1" s="113"/>
      <c r="BO1" s="112"/>
      <c r="BP1" s="112"/>
      <c r="BQ1" s="112"/>
      <c r="BR1" s="112"/>
      <c r="BT1" s="114"/>
      <c r="BU1" s="114"/>
      <c r="BV1" s="114"/>
      <c r="BW1" s="114"/>
      <c r="BX1" s="114"/>
      <c r="BY1" s="114"/>
      <c r="BZ1" s="114"/>
      <c r="CA1" s="114"/>
      <c r="CB1" s="114"/>
    </row>
    <row r="2" spans="1:81" s="65" customFormat="1" ht="43.5" customHeight="1" x14ac:dyDescent="0.25">
      <c r="D2" s="108"/>
      <c r="E2" s="108"/>
      <c r="F2" s="109"/>
      <c r="G2" s="109"/>
      <c r="H2" s="109"/>
      <c r="I2" s="109"/>
      <c r="J2" s="109"/>
      <c r="K2" s="108"/>
      <c r="L2" s="108"/>
      <c r="M2" s="109"/>
      <c r="N2" s="109"/>
      <c r="O2" s="108"/>
      <c r="P2" s="109"/>
      <c r="Q2" s="109"/>
      <c r="R2" s="109"/>
      <c r="S2" s="106"/>
      <c r="T2" s="106"/>
      <c r="U2" s="103"/>
      <c r="V2" s="107"/>
      <c r="W2" s="107"/>
      <c r="X2" s="107"/>
      <c r="Y2" s="107"/>
      <c r="Z2" s="107"/>
      <c r="AA2" s="107"/>
      <c r="AB2" s="106"/>
      <c r="AC2" s="107"/>
      <c r="AD2" s="106"/>
      <c r="AE2" s="107"/>
      <c r="AF2" s="103"/>
      <c r="AG2" s="103"/>
      <c r="AH2" s="103"/>
      <c r="AI2" s="110"/>
      <c r="AJ2" s="103"/>
      <c r="AK2" s="103"/>
      <c r="AL2" s="103"/>
      <c r="AM2" s="103"/>
      <c r="AN2" s="103"/>
      <c r="AO2" s="103"/>
      <c r="AP2" s="103"/>
      <c r="AQ2" s="103"/>
      <c r="AR2" s="103"/>
      <c r="AS2" s="103"/>
      <c r="AT2" s="103"/>
      <c r="AU2" s="103"/>
      <c r="AV2" s="103"/>
      <c r="AW2" s="103"/>
      <c r="AX2" s="103"/>
      <c r="AY2" s="103"/>
      <c r="AZ2" s="103"/>
      <c r="BA2" s="103"/>
      <c r="BB2" s="173" t="s">
        <v>3</v>
      </c>
      <c r="BC2" s="174"/>
      <c r="BD2" s="174"/>
      <c r="BE2" s="174"/>
      <c r="BF2" s="175"/>
      <c r="BG2" s="113"/>
      <c r="BH2" s="173" t="s">
        <v>4</v>
      </c>
      <c r="BI2" s="174"/>
      <c r="BJ2" s="174"/>
      <c r="BK2" s="174"/>
      <c r="BL2" s="175"/>
      <c r="BM2" s="115"/>
      <c r="BN2" s="182" t="s">
        <v>1</v>
      </c>
      <c r="BO2" s="183"/>
      <c r="BP2" s="183"/>
      <c r="BQ2" s="183"/>
      <c r="BR2" s="184"/>
      <c r="BS2" s="116"/>
      <c r="BT2" s="114"/>
      <c r="BU2" s="114"/>
      <c r="BV2" s="114"/>
      <c r="BW2" s="114"/>
      <c r="BX2" s="114"/>
      <c r="BY2" s="114"/>
      <c r="BZ2" s="114"/>
      <c r="CA2" s="114"/>
      <c r="CB2" s="114"/>
    </row>
    <row r="3" spans="1:81" ht="3.95" customHeight="1" x14ac:dyDescent="0.2">
      <c r="B3" s="4"/>
      <c r="C3" s="5"/>
      <c r="D3" s="5"/>
      <c r="E3" s="5"/>
      <c r="F3" s="6"/>
      <c r="G3" s="6"/>
      <c r="H3" s="6"/>
      <c r="I3" s="6"/>
      <c r="J3" s="6"/>
      <c r="K3" s="7"/>
      <c r="L3" s="7"/>
      <c r="M3" s="6"/>
      <c r="N3" s="6"/>
      <c r="O3" s="7"/>
      <c r="P3" s="6"/>
      <c r="Q3" s="6"/>
      <c r="R3" s="6"/>
      <c r="S3" s="6"/>
      <c r="T3" s="6"/>
      <c r="U3" s="7"/>
      <c r="V3" s="6"/>
      <c r="W3" s="6"/>
      <c r="X3" s="6"/>
      <c r="Y3" s="6"/>
      <c r="Z3" s="6"/>
      <c r="AA3" s="6"/>
      <c r="AB3" s="6"/>
      <c r="AC3" s="6"/>
      <c r="AD3" s="6"/>
      <c r="AE3" s="6"/>
      <c r="AF3" s="8"/>
      <c r="AG3" s="65"/>
      <c r="AH3" s="4"/>
      <c r="AI3" s="7"/>
      <c r="AJ3" s="8"/>
      <c r="BB3" s="176"/>
      <c r="BC3" s="177"/>
      <c r="BD3" s="177"/>
      <c r="BE3" s="177"/>
      <c r="BF3" s="178"/>
      <c r="BH3" s="176"/>
      <c r="BI3" s="177"/>
      <c r="BJ3" s="177"/>
      <c r="BK3" s="177"/>
      <c r="BL3" s="178"/>
      <c r="BM3" s="48"/>
      <c r="BN3" s="185"/>
      <c r="BO3" s="186"/>
      <c r="BP3" s="186"/>
      <c r="BQ3" s="186"/>
      <c r="BR3" s="187"/>
      <c r="BS3" s="135"/>
    </row>
    <row r="4" spans="1:81" ht="12.75" customHeight="1" x14ac:dyDescent="0.2">
      <c r="B4" s="9"/>
      <c r="C4" s="191" t="s">
        <v>46</v>
      </c>
      <c r="D4" s="191"/>
      <c r="E4" s="10"/>
      <c r="F4" s="192" t="s">
        <v>27</v>
      </c>
      <c r="G4" s="192"/>
      <c r="H4" s="192"/>
      <c r="I4" s="192"/>
      <c r="J4" s="192"/>
      <c r="K4" s="19"/>
      <c r="L4" s="45"/>
      <c r="M4" s="45"/>
      <c r="N4" s="45"/>
      <c r="O4" s="11"/>
      <c r="P4" s="145"/>
      <c r="Q4" s="122"/>
      <c r="R4" s="122"/>
      <c r="S4" s="122"/>
      <c r="T4" s="122"/>
      <c r="U4" s="122"/>
      <c r="V4" s="122"/>
      <c r="W4" s="122"/>
      <c r="X4" s="11"/>
      <c r="Y4" s="193"/>
      <c r="Z4" s="193"/>
      <c r="AA4" s="193"/>
      <c r="AB4" s="193"/>
      <c r="AC4" s="193"/>
      <c r="AD4" s="193"/>
      <c r="AE4" s="193"/>
      <c r="AF4" s="12"/>
      <c r="AG4" s="65"/>
      <c r="AH4" s="9"/>
      <c r="AI4" s="69" t="str">
        <f>IF(AI6&lt;&gt;"", "Household Errors","")</f>
        <v/>
      </c>
      <c r="AJ4" s="12"/>
      <c r="BB4" s="176"/>
      <c r="BC4" s="177"/>
      <c r="BD4" s="177"/>
      <c r="BE4" s="177"/>
      <c r="BF4" s="178"/>
      <c r="BH4" s="176"/>
      <c r="BI4" s="177"/>
      <c r="BJ4" s="177"/>
      <c r="BK4" s="177"/>
      <c r="BL4" s="178"/>
      <c r="BM4" s="48"/>
      <c r="BN4" s="185"/>
      <c r="BO4" s="186"/>
      <c r="BP4" s="186"/>
      <c r="BQ4" s="186"/>
      <c r="BR4" s="187"/>
      <c r="BS4" s="135"/>
      <c r="BU4" s="74" t="s">
        <v>53</v>
      </c>
      <c r="BW4" s="74" t="s">
        <v>54</v>
      </c>
    </row>
    <row r="5" spans="1:81" ht="3.95" customHeight="1" x14ac:dyDescent="0.2">
      <c r="B5" s="9"/>
      <c r="C5" s="191"/>
      <c r="D5" s="191"/>
      <c r="E5" s="10"/>
      <c r="F5" s="134"/>
      <c r="G5" s="134"/>
      <c r="H5" s="134"/>
      <c r="I5" s="134"/>
      <c r="J5" s="134"/>
      <c r="K5" s="11"/>
      <c r="L5" s="11"/>
      <c r="M5" s="134"/>
      <c r="N5" s="134"/>
      <c r="O5" s="11"/>
      <c r="P5" s="134"/>
      <c r="Q5" s="134"/>
      <c r="R5" s="134"/>
      <c r="S5" s="134"/>
      <c r="T5" s="134"/>
      <c r="U5" s="11"/>
      <c r="V5" s="134"/>
      <c r="W5" s="134"/>
      <c r="X5" s="134"/>
      <c r="Y5" s="134"/>
      <c r="Z5" s="134"/>
      <c r="AA5" s="134"/>
      <c r="AB5" s="134"/>
      <c r="AC5" s="134"/>
      <c r="AD5" s="134"/>
      <c r="AE5" s="134"/>
      <c r="AF5" s="12"/>
      <c r="AG5" s="65"/>
      <c r="AH5" s="9"/>
      <c r="AI5" s="70"/>
      <c r="AJ5" s="12"/>
      <c r="BB5" s="176"/>
      <c r="BC5" s="177"/>
      <c r="BD5" s="177"/>
      <c r="BE5" s="177"/>
      <c r="BF5" s="178"/>
      <c r="BH5" s="176"/>
      <c r="BI5" s="177"/>
      <c r="BJ5" s="177"/>
      <c r="BK5" s="177"/>
      <c r="BL5" s="178"/>
      <c r="BM5" s="48"/>
      <c r="BN5" s="185"/>
      <c r="BO5" s="186"/>
      <c r="BP5" s="186"/>
      <c r="BQ5" s="186"/>
      <c r="BR5" s="187"/>
      <c r="BS5" s="135"/>
    </row>
    <row r="6" spans="1:81" ht="12.75" customHeight="1" x14ac:dyDescent="0.2">
      <c r="B6" s="9"/>
      <c r="C6" s="191"/>
      <c r="D6" s="191"/>
      <c r="E6" s="10"/>
      <c r="F6" s="192" t="s">
        <v>0</v>
      </c>
      <c r="G6" s="192"/>
      <c r="H6" s="192"/>
      <c r="I6" s="46"/>
      <c r="J6" s="136" t="s">
        <v>1</v>
      </c>
      <c r="K6" s="19"/>
      <c r="L6" s="26"/>
      <c r="M6" s="27" t="s">
        <v>2</v>
      </c>
      <c r="N6" s="27"/>
      <c r="O6" s="11"/>
      <c r="P6" s="136" t="s">
        <v>2</v>
      </c>
      <c r="Q6" s="19"/>
      <c r="R6" s="19"/>
      <c r="S6" s="137"/>
      <c r="T6" s="121"/>
      <c r="U6" s="58"/>
      <c r="V6" s="137"/>
      <c r="W6" s="137"/>
      <c r="X6" s="11"/>
      <c r="Y6" s="193"/>
      <c r="Z6" s="193"/>
      <c r="AA6" s="193"/>
      <c r="AB6" s="137"/>
      <c r="AC6" s="137"/>
      <c r="AD6" s="137"/>
      <c r="AE6" s="137"/>
      <c r="AF6" s="12"/>
      <c r="AG6" s="65"/>
      <c r="AH6" s="9"/>
      <c r="AI6" s="167" t="str">
        <f>IF(BU$13="","",BU$13&amp;CHAR(10))&amp;IF(BU$14="","",BU$14&amp;CHAR(10))</f>
        <v/>
      </c>
      <c r="AJ6" s="12"/>
      <c r="BB6" s="176"/>
      <c r="BC6" s="177"/>
      <c r="BD6" s="177"/>
      <c r="BE6" s="177"/>
      <c r="BF6" s="178"/>
      <c r="BH6" s="176"/>
      <c r="BI6" s="177"/>
      <c r="BJ6" s="177"/>
      <c r="BK6" s="177"/>
      <c r="BL6" s="178"/>
      <c r="BM6" s="48"/>
      <c r="BN6" s="185"/>
      <c r="BO6" s="186"/>
      <c r="BP6" s="186"/>
      <c r="BQ6" s="186"/>
      <c r="BR6" s="187"/>
      <c r="BS6" s="135"/>
      <c r="BW6" s="74" t="s">
        <v>67</v>
      </c>
    </row>
    <row r="7" spans="1:81" ht="12.75" customHeight="1" thickBot="1" x14ac:dyDescent="0.25">
      <c r="B7" s="9"/>
      <c r="C7" s="10"/>
      <c r="D7" s="10"/>
      <c r="E7" s="10"/>
      <c r="F7" s="121" t="s">
        <v>3</v>
      </c>
      <c r="G7" s="121"/>
      <c r="H7" s="13" t="s">
        <v>4</v>
      </c>
      <c r="I7" s="121"/>
      <c r="J7" s="134"/>
      <c r="K7" s="11"/>
      <c r="L7" s="11"/>
      <c r="M7" s="134"/>
      <c r="N7" s="134"/>
      <c r="O7" s="11"/>
      <c r="P7" s="121"/>
      <c r="Q7" s="121"/>
      <c r="R7" s="121"/>
      <c r="S7" s="134"/>
      <c r="T7" s="134"/>
      <c r="U7" s="11"/>
      <c r="V7" s="134"/>
      <c r="W7" s="134"/>
      <c r="X7" s="134"/>
      <c r="Y7" s="121"/>
      <c r="Z7" s="121"/>
      <c r="AA7" s="121"/>
      <c r="AB7" s="134"/>
      <c r="AC7" s="134"/>
      <c r="AD7" s="134"/>
      <c r="AE7" s="134"/>
      <c r="AF7" s="12"/>
      <c r="AG7" s="65"/>
      <c r="AH7" s="9"/>
      <c r="AI7" s="167"/>
      <c r="AJ7" s="12"/>
      <c r="BB7" s="176"/>
      <c r="BC7" s="177"/>
      <c r="BD7" s="177"/>
      <c r="BE7" s="177"/>
      <c r="BF7" s="178"/>
      <c r="BH7" s="176"/>
      <c r="BI7" s="177"/>
      <c r="BJ7" s="177"/>
      <c r="BK7" s="177"/>
      <c r="BL7" s="178"/>
      <c r="BM7" s="48"/>
      <c r="BN7" s="185"/>
      <c r="BO7" s="186"/>
      <c r="BP7" s="186"/>
      <c r="BQ7" s="186"/>
      <c r="BR7" s="187"/>
      <c r="BS7" s="135"/>
      <c r="BU7" s="11"/>
      <c r="BW7" s="74" t="s">
        <v>55</v>
      </c>
      <c r="BY7" s="74" t="s">
        <v>56</v>
      </c>
      <c r="CA7" s="11" t="s">
        <v>57</v>
      </c>
      <c r="CC7" s="11" t="s">
        <v>74</v>
      </c>
    </row>
    <row r="8" spans="1:81" ht="12.75" customHeight="1" thickBot="1" x14ac:dyDescent="0.25">
      <c r="B8" s="9"/>
      <c r="C8" s="10" t="s">
        <v>11</v>
      </c>
      <c r="D8" s="10"/>
      <c r="E8" s="10"/>
      <c r="F8" s="77"/>
      <c r="G8" s="14"/>
      <c r="H8" s="77"/>
      <c r="I8" s="16"/>
      <c r="J8" s="77"/>
      <c r="K8" s="11"/>
      <c r="L8" s="11"/>
      <c r="M8" s="29">
        <f>(F8+H8)+(J8)</f>
        <v>0</v>
      </c>
      <c r="N8" s="25"/>
      <c r="O8" s="11"/>
      <c r="P8" s="138" t="str">
        <f>IF(AND(F8=0,H8=0,J8=0),"N/A",F8+H8+J8)</f>
        <v>N/A</v>
      </c>
      <c r="Q8" s="16"/>
      <c r="R8" s="17"/>
      <c r="S8" s="134"/>
      <c r="T8" s="17"/>
      <c r="U8" s="11"/>
      <c r="V8" s="25"/>
      <c r="W8" s="25"/>
      <c r="X8" s="25"/>
      <c r="Y8" s="17"/>
      <c r="Z8" s="16"/>
      <c r="AA8" s="17"/>
      <c r="AB8" s="134"/>
      <c r="AC8" s="17"/>
      <c r="AD8" s="134"/>
      <c r="AE8" s="25"/>
      <c r="AF8" s="12"/>
      <c r="AG8" s="65"/>
      <c r="AH8" s="9"/>
      <c r="AI8" s="167"/>
      <c r="AJ8" s="12"/>
      <c r="BB8" s="176"/>
      <c r="BC8" s="177"/>
      <c r="BD8" s="177"/>
      <c r="BE8" s="177"/>
      <c r="BF8" s="178"/>
      <c r="BH8" s="176"/>
      <c r="BI8" s="177"/>
      <c r="BJ8" s="177"/>
      <c r="BK8" s="177"/>
      <c r="BL8" s="178"/>
      <c r="BN8" s="185"/>
      <c r="BO8" s="186"/>
      <c r="BP8" s="186"/>
      <c r="BQ8" s="186"/>
      <c r="BR8" s="187"/>
      <c r="BS8" s="135"/>
      <c r="BU8" s="82" t="str">
        <f>IF(OR(BW$8=TRUE,BY$8=TRUE,CA$8=TRUE,CC$8=TRUE),"Extrapolation cannot be used because of error. Check error description to the right.","")</f>
        <v/>
      </c>
      <c r="BW8" s="74" t="b">
        <f>IF(AI16="",FALSE,TRUE)</f>
        <v>0</v>
      </c>
      <c r="BY8" s="74" t="b">
        <f>IF(AI28="",FALSE,TRUE)</f>
        <v>0</v>
      </c>
      <c r="CA8" s="11" t="b">
        <f>IF(AI36="",FALSE,TRUE)</f>
        <v>0</v>
      </c>
      <c r="CC8" s="11" t="b">
        <f>IF(AI4="",FALSE,TRUE)</f>
        <v>0</v>
      </c>
    </row>
    <row r="9" spans="1:81" ht="3.95" customHeight="1" x14ac:dyDescent="0.2">
      <c r="A9" s="65"/>
      <c r="B9" s="9"/>
      <c r="C9" s="10"/>
      <c r="D9" s="10"/>
      <c r="E9" s="10"/>
      <c r="F9" s="15"/>
      <c r="G9" s="16"/>
      <c r="H9" s="15"/>
      <c r="I9" s="16"/>
      <c r="J9" s="15"/>
      <c r="K9" s="11"/>
      <c r="L9" s="11"/>
      <c r="M9" s="18"/>
      <c r="N9" s="25"/>
      <c r="O9" s="11"/>
      <c r="P9" s="124"/>
      <c r="Q9" s="16"/>
      <c r="R9" s="17"/>
      <c r="S9" s="134"/>
      <c r="T9" s="17"/>
      <c r="U9" s="11"/>
      <c r="V9" s="25"/>
      <c r="W9" s="25"/>
      <c r="X9" s="25"/>
      <c r="Y9" s="17"/>
      <c r="Z9" s="16"/>
      <c r="AA9" s="17"/>
      <c r="AB9" s="134"/>
      <c r="AC9" s="17"/>
      <c r="AD9" s="134"/>
      <c r="AE9" s="25"/>
      <c r="AF9" s="12"/>
      <c r="AG9" s="65"/>
      <c r="AH9" s="9"/>
      <c r="AI9" s="167"/>
      <c r="AJ9" s="12"/>
      <c r="AK9" s="65"/>
      <c r="AL9" s="11"/>
      <c r="AM9" s="11"/>
      <c r="AN9" s="11"/>
      <c r="AO9" s="11"/>
      <c r="AP9" s="11"/>
      <c r="AQ9" s="11"/>
      <c r="AR9" s="11"/>
      <c r="AS9" s="11"/>
      <c r="AT9" s="11"/>
      <c r="AU9" s="11"/>
      <c r="AV9" s="11"/>
      <c r="AW9" s="11"/>
      <c r="AX9" s="11"/>
      <c r="AY9" s="11"/>
      <c r="AZ9" s="11"/>
      <c r="BA9" s="11"/>
      <c r="BB9" s="179"/>
      <c r="BC9" s="180"/>
      <c r="BD9" s="180"/>
      <c r="BE9" s="180"/>
      <c r="BF9" s="181"/>
      <c r="BH9" s="179"/>
      <c r="BI9" s="180"/>
      <c r="BJ9" s="180"/>
      <c r="BK9" s="180"/>
      <c r="BL9" s="181"/>
      <c r="BN9" s="188"/>
      <c r="BO9" s="189"/>
      <c r="BP9" s="189"/>
      <c r="BQ9" s="189"/>
      <c r="BR9" s="190"/>
      <c r="BS9" s="135"/>
      <c r="BT9" s="84"/>
      <c r="BU9" s="84"/>
      <c r="BV9" s="84"/>
      <c r="BW9" s="84"/>
      <c r="BX9" s="84"/>
      <c r="BY9" s="84"/>
      <c r="BZ9" s="84"/>
      <c r="CA9" s="84"/>
      <c r="CB9" s="84"/>
    </row>
    <row r="10" spans="1:81" ht="12.75" customHeight="1" x14ac:dyDescent="0.2">
      <c r="B10" s="9"/>
      <c r="C10" s="10" t="s">
        <v>39</v>
      </c>
      <c r="D10" s="10"/>
      <c r="E10" s="10"/>
      <c r="F10" s="77"/>
      <c r="G10" s="14"/>
      <c r="H10" s="77"/>
      <c r="I10" s="16"/>
      <c r="J10" s="77"/>
      <c r="K10" s="11"/>
      <c r="L10" s="11"/>
      <c r="M10" s="29">
        <f>(F10+H10)+(J10)</f>
        <v>0</v>
      </c>
      <c r="N10" s="25"/>
      <c r="O10" s="11"/>
      <c r="P10" s="138" t="str">
        <f>IF(AND(F10=0,H10=0,J10=0),"N/A",F10+H10+J10)</f>
        <v>N/A</v>
      </c>
      <c r="Q10" s="16"/>
      <c r="R10" s="17"/>
      <c r="S10" s="134"/>
      <c r="T10" s="17"/>
      <c r="U10" s="11"/>
      <c r="V10" s="25"/>
      <c r="W10" s="25"/>
      <c r="X10" s="25"/>
      <c r="Y10" s="194" t="str">
        <f>$BU$8</f>
        <v/>
      </c>
      <c r="Z10" s="194"/>
      <c r="AA10" s="194"/>
      <c r="AB10" s="194"/>
      <c r="AC10" s="194"/>
      <c r="AD10" s="194"/>
      <c r="AE10" s="194"/>
      <c r="AF10" s="12"/>
      <c r="AG10" s="65"/>
      <c r="AH10" s="9"/>
      <c r="AI10" s="167"/>
      <c r="AJ10" s="12"/>
      <c r="BB10" s="51"/>
      <c r="BC10" s="51"/>
      <c r="BD10" s="51"/>
      <c r="BE10" s="51"/>
      <c r="BF10" s="51"/>
      <c r="BG10" s="11"/>
      <c r="BH10" s="51"/>
      <c r="BI10" s="51"/>
      <c r="BJ10" s="51"/>
      <c r="BK10" s="51"/>
      <c r="BL10" s="51"/>
      <c r="BM10" s="11"/>
      <c r="BN10" s="51"/>
      <c r="BO10" s="51"/>
      <c r="BP10" s="51"/>
      <c r="BQ10" s="51"/>
      <c r="BR10" s="51"/>
    </row>
    <row r="11" spans="1:81" ht="4.5" customHeight="1" x14ac:dyDescent="0.2">
      <c r="B11" s="9"/>
      <c r="C11" s="10"/>
      <c r="D11" s="10"/>
      <c r="E11" s="10"/>
      <c r="F11" s="81"/>
      <c r="G11" s="16"/>
      <c r="H11" s="81"/>
      <c r="I11" s="16"/>
      <c r="J11" s="81"/>
      <c r="K11" s="11"/>
      <c r="L11" s="11"/>
      <c r="M11" s="78"/>
      <c r="N11" s="25"/>
      <c r="O11" s="11"/>
      <c r="P11" s="17"/>
      <c r="Q11" s="16"/>
      <c r="R11" s="17"/>
      <c r="S11" s="134"/>
      <c r="T11" s="17"/>
      <c r="U11" s="11"/>
      <c r="V11" s="25"/>
      <c r="W11" s="25"/>
      <c r="X11" s="25"/>
      <c r="Y11" s="194"/>
      <c r="Z11" s="194"/>
      <c r="AA11" s="194"/>
      <c r="AB11" s="194"/>
      <c r="AC11" s="194"/>
      <c r="AD11" s="194"/>
      <c r="AE11" s="194"/>
      <c r="AF11" s="12"/>
      <c r="AG11" s="65"/>
      <c r="AH11" s="9"/>
      <c r="AI11" s="167"/>
      <c r="AJ11" s="12"/>
      <c r="BB11" s="51"/>
      <c r="BC11" s="51"/>
      <c r="BD11" s="51"/>
      <c r="BE11" s="51"/>
      <c r="BF11" s="51"/>
      <c r="BG11" s="11"/>
      <c r="BH11" s="51"/>
      <c r="BI11" s="51"/>
      <c r="BJ11" s="51"/>
      <c r="BK11" s="51"/>
      <c r="BL11" s="51"/>
      <c r="BM11" s="11"/>
      <c r="BN11" s="51"/>
      <c r="BO11" s="51"/>
      <c r="BP11" s="51"/>
      <c r="BQ11" s="51"/>
      <c r="BR11" s="51"/>
    </row>
    <row r="12" spans="1:81" ht="12.75" customHeight="1" thickBot="1" x14ac:dyDescent="0.25">
      <c r="B12" s="9"/>
      <c r="C12" s="10" t="s">
        <v>30</v>
      </c>
      <c r="D12" s="10"/>
      <c r="E12" s="10"/>
      <c r="F12" s="77"/>
      <c r="G12" s="14"/>
      <c r="H12" s="77"/>
      <c r="I12" s="16"/>
      <c r="J12" s="77"/>
      <c r="K12" s="11"/>
      <c r="L12" s="11"/>
      <c r="M12" s="78"/>
      <c r="N12" s="25"/>
      <c r="O12" s="11"/>
      <c r="P12" s="138" t="str">
        <f>IF(AND(F12=0,H12=0,J12=0),"N/A",F12+H12+J12)</f>
        <v>N/A</v>
      </c>
      <c r="Q12" s="16"/>
      <c r="R12" s="17"/>
      <c r="S12" s="134"/>
      <c r="T12" s="17"/>
      <c r="U12" s="11"/>
      <c r="V12" s="25"/>
      <c r="W12" s="25"/>
      <c r="X12" s="25"/>
      <c r="Y12" s="194"/>
      <c r="Z12" s="194"/>
      <c r="AA12" s="194"/>
      <c r="AB12" s="194"/>
      <c r="AC12" s="194"/>
      <c r="AD12" s="194"/>
      <c r="AE12" s="194"/>
      <c r="AF12" s="12"/>
      <c r="AG12" s="65"/>
      <c r="AH12" s="9"/>
      <c r="AI12" s="167"/>
      <c r="AJ12" s="12"/>
      <c r="BB12" s="51"/>
      <c r="BC12" s="51"/>
      <c r="BD12" s="51"/>
      <c r="BE12" s="51"/>
      <c r="BF12" s="51"/>
      <c r="BG12" s="11"/>
      <c r="BH12" s="51"/>
      <c r="BI12" s="51"/>
      <c r="BJ12" s="51"/>
      <c r="BK12" s="51"/>
      <c r="BL12" s="51"/>
      <c r="BM12" s="11"/>
      <c r="BN12" s="51"/>
      <c r="BO12" s="51"/>
      <c r="BP12" s="51"/>
      <c r="BQ12" s="51"/>
      <c r="BR12" s="51"/>
    </row>
    <row r="13" spans="1:81" ht="12.75" customHeight="1" thickBot="1" x14ac:dyDescent="0.25">
      <c r="B13" s="9"/>
      <c r="C13" s="10"/>
      <c r="D13" s="10"/>
      <c r="E13" s="10"/>
      <c r="F13" s="17"/>
      <c r="G13" s="16"/>
      <c r="H13" s="17"/>
      <c r="I13" s="16"/>
      <c r="J13" s="17"/>
      <c r="K13" s="11"/>
      <c r="L13" s="11"/>
      <c r="M13" s="20"/>
      <c r="N13" s="25"/>
      <c r="O13" s="11"/>
      <c r="P13" s="17"/>
      <c r="Q13" s="16"/>
      <c r="R13" s="17"/>
      <c r="S13" s="134"/>
      <c r="T13" s="17"/>
      <c r="U13" s="11"/>
      <c r="V13" s="17"/>
      <c r="W13" s="25"/>
      <c r="X13" s="25"/>
      <c r="Y13" s="17"/>
      <c r="Z13" s="16"/>
      <c r="AA13" s="17"/>
      <c r="AB13" s="134"/>
      <c r="AC13" s="17"/>
      <c r="AD13" s="134"/>
      <c r="AE13" s="25"/>
      <c r="AF13" s="12"/>
      <c r="AG13" s="65"/>
      <c r="AH13" s="9"/>
      <c r="AI13" s="167"/>
      <c r="AJ13" s="12"/>
      <c r="BB13" s="51" t="b">
        <f>IF(F10="",TRUE,FALSE)</f>
        <v>1</v>
      </c>
      <c r="BC13" s="51"/>
      <c r="BD13" s="51"/>
      <c r="BE13" s="51"/>
      <c r="BF13" s="51"/>
      <c r="BG13" s="60"/>
      <c r="BH13" s="53" t="b">
        <f>IF(H10="",TRUE,FALSE)</f>
        <v>1</v>
      </c>
      <c r="BI13" s="53"/>
      <c r="BJ13" s="53"/>
      <c r="BK13" s="53"/>
      <c r="BL13" s="53"/>
      <c r="BM13" s="60"/>
      <c r="BN13" s="53" t="b">
        <f>IF(J10="",TRUE,FALSE)</f>
        <v>1</v>
      </c>
      <c r="BO13" s="53"/>
      <c r="BP13" s="53"/>
      <c r="BQ13" s="51"/>
      <c r="BR13" s="51"/>
      <c r="BU13" s="82" t="str">
        <f>(IF(OR((OR(F$8&lt;&gt;"",F$10&lt;&gt;"",F$18&lt;&gt;"",F$20&lt;&gt;"",F$22&lt;&gt;"",F$24&lt;&gt;"",F$30&lt;&gt;"",F$32&lt;&gt;"",F$38&lt;&gt;"",F$40&lt;&gt;"",F$42&lt;&gt;"",F$44&lt;&gt;"",F$46&lt;&gt;"",F$48&lt;&gt;"")),(AND(F$8="",F$10&lt;&gt;"")),(AND(F$8&lt;&gt;"",F$10=""))),(IF(BB13=TRUE,"Please enter the number of veterans in ES"&amp;CHAR(10),"")),""))&amp;(IF(OR((OR(H8&lt;&gt;"",H10&lt;&gt;"",H18&lt;&gt;"",H20&lt;&gt;"",H22&lt;&gt;"",H24&lt;&gt;"",H30&lt;&gt;"",H32&lt;&gt;"",H38&lt;&gt;"",H40&lt;&gt;"",H42&lt;&gt;"",H44&lt;&gt;"",H46&lt;&gt;"",H48&lt;&gt;"")),(OR(H8&lt;&gt;"",H10&lt;&gt;""))),(IF(BH13=TRUE,"Please enter the number of veterans in TH"&amp;CHAR(10),"")),""))&amp;(IF(OR(OR(J8&lt;&gt;"",J10&lt;&gt;"",J18&lt;&gt;"",J20&lt;&gt;"",J22&lt;&gt;"",J24&lt;&gt;"",J30&lt;&gt;"",J32&lt;&gt;"",J38&lt;&gt;"",J40&lt;&gt;"",J42&lt;&gt;"",J44&lt;&gt;"",J46&lt;&gt;"",J48&lt;&gt;""),(OR(J8&lt;&gt;"",J10&lt;&gt;""))),(IF(BN13=TRUE,"Please enter the number of veterans in Unsheltered"&amp;CHAR(10),"")),""))&amp;IF(AND(F$10&lt;&gt;"",F$8&lt;&gt;""),"",IF(OR(F$10&lt;&gt;"",F$8&lt;&gt;""),"Please enter data for both number of ES households and veterans"&amp;CHAR(10),""))&amp;IF(AND(H$10&lt;&gt;"",H$8&lt;&gt;""),"",IF(OR(H$10&lt;&gt;"",H$8&lt;&gt;""),"Please enter data for both number of TH households and veterans"&amp;CHAR(10),""))&amp;IF(AND(J$10&lt;&gt;"",J$8&lt;&gt;""),"",IF(OR(J$10&lt;&gt;"",J$8&lt;&gt;""),"Please enter data for both number of unsheltered households and veterans"&amp;CHAR(10),""))&amp;IF(OR(F$10="",F$12=""),"",IF((F$12&gt;=(F$10*2)),"ES must have at least one veteran  and one other person for every household"&amp;CHAR(10),""))&amp;IF(OR(H$10="",H$12=""),"",IF((H$12&gt;=(H$10*2)),"TH must have at least one veteran  and one other person for every household"&amp;CHAR(10),""))&amp;IF(OR(J$10="",J$12=""),"",IF((J$12&gt;=(J$10*2)),"Unsheltered must have at least one veteran  and one other person for every household"&amp;CHAR(10),""))</f>
        <v/>
      </c>
    </row>
    <row r="14" spans="1:81" ht="11.25" customHeight="1" thickBot="1" x14ac:dyDescent="0.25">
      <c r="B14" s="9"/>
      <c r="C14" s="10"/>
      <c r="D14" s="10"/>
      <c r="E14" s="10"/>
      <c r="F14" s="171" t="s">
        <v>28</v>
      </c>
      <c r="G14" s="171"/>
      <c r="H14" s="171"/>
      <c r="I14" s="171"/>
      <c r="J14" s="171"/>
      <c r="K14" s="11"/>
      <c r="L14" s="11"/>
      <c r="M14" s="25"/>
      <c r="N14" s="25"/>
      <c r="O14" s="11"/>
      <c r="P14" s="172" t="s">
        <v>16</v>
      </c>
      <c r="Q14" s="172"/>
      <c r="R14" s="172"/>
      <c r="S14" s="172"/>
      <c r="T14" s="172"/>
      <c r="U14" s="172"/>
      <c r="V14" s="172"/>
      <c r="W14" s="172"/>
      <c r="X14" s="25"/>
      <c r="Y14" s="170" t="s">
        <v>2</v>
      </c>
      <c r="Z14" s="170"/>
      <c r="AA14" s="170"/>
      <c r="AB14" s="170"/>
      <c r="AC14" s="170"/>
      <c r="AD14" s="123"/>
      <c r="AE14" s="145"/>
      <c r="AF14" s="12"/>
      <c r="AG14" s="65"/>
      <c r="AH14" s="9"/>
      <c r="AI14" s="71"/>
      <c r="AJ14" s="12"/>
      <c r="BB14" s="51"/>
      <c r="BC14" s="51" t="s">
        <v>25</v>
      </c>
      <c r="BD14" s="51" t="s">
        <v>26</v>
      </c>
      <c r="BE14" s="51" t="s">
        <v>23</v>
      </c>
      <c r="BF14" s="51" t="s">
        <v>24</v>
      </c>
      <c r="BG14" s="11"/>
      <c r="BH14" s="51"/>
      <c r="BI14" s="51" t="s">
        <v>25</v>
      </c>
      <c r="BJ14" s="51" t="s">
        <v>26</v>
      </c>
      <c r="BK14" s="51" t="s">
        <v>23</v>
      </c>
      <c r="BL14" s="51" t="s">
        <v>24</v>
      </c>
      <c r="BM14" s="11"/>
      <c r="BN14" s="51"/>
      <c r="BO14" s="51" t="s">
        <v>25</v>
      </c>
      <c r="BP14" s="51" t="s">
        <v>26</v>
      </c>
      <c r="BQ14" s="51" t="s">
        <v>23</v>
      </c>
      <c r="BR14" s="51" t="s">
        <v>24</v>
      </c>
      <c r="BU14" s="83" t="str">
        <f>(IF((AND(F$8&lt;&gt;"",F$10&lt;&gt;"")),(IF(F$8&gt;0,(IF(((F$10/F$8)&gt;6),"Average ES household size is greater than or equal to 6"&amp;CHAR(10),"")),"")),""))
&amp;(IF((AND(H$8&lt;&gt;"",H$10&lt;&gt;"")),(IF(H$8&gt;0,(IF(((H$10/H$8)&gt;6),"Average TH household size is greater than or equal to 6"&amp;CHAR(10),"")),"")),""))
&amp;(IF((AND(J$8&lt;&gt;"",J$10&lt;&gt;"")),(IF(J$8&gt;0,(IF(((J$10/J$8)&gt;6),"Average unsheltered household size is greater than or equal to 6"&amp;CHAR(10),"")),"")),""))
&amp;(IF((F$8&gt;F$10),"ES has more households than veterans"&amp;CHAR(10),""))
&amp;(IF((H$8&gt;H$10),"TH has more households than veterans"&amp;CHAR(10),""))
&amp;(IF((J$8&gt;J$10),"Unsheltered has more households than veterans"&amp;CHAR(10),""))</f>
        <v/>
      </c>
      <c r="BW14" s="74" t="s">
        <v>55</v>
      </c>
    </row>
    <row r="15" spans="1:81" ht="3.95" customHeight="1" x14ac:dyDescent="0.2">
      <c r="B15" s="9"/>
      <c r="C15" s="10"/>
      <c r="D15" s="10"/>
      <c r="E15" s="10"/>
      <c r="F15" s="134"/>
      <c r="G15" s="134"/>
      <c r="H15" s="134"/>
      <c r="I15" s="134"/>
      <c r="J15" s="134"/>
      <c r="K15" s="11"/>
      <c r="L15" s="11"/>
      <c r="M15" s="134"/>
      <c r="N15" s="134"/>
      <c r="O15" s="11"/>
      <c r="P15" s="134"/>
      <c r="Q15" s="134"/>
      <c r="R15" s="134"/>
      <c r="S15" s="134"/>
      <c r="T15" s="134"/>
      <c r="U15" s="11"/>
      <c r="V15" s="134"/>
      <c r="W15" s="134"/>
      <c r="X15" s="134"/>
      <c r="Y15" s="134"/>
      <c r="Z15" s="134"/>
      <c r="AA15" s="134"/>
      <c r="AB15" s="134"/>
      <c r="AC15" s="134"/>
      <c r="AD15" s="134"/>
      <c r="AE15" s="134"/>
      <c r="AF15" s="12"/>
      <c r="AG15" s="65"/>
      <c r="AH15" s="9"/>
      <c r="AI15" s="70"/>
      <c r="AJ15" s="12"/>
      <c r="AM15" s="11"/>
      <c r="AN15" s="11"/>
      <c r="AO15" s="11"/>
      <c r="AP15" s="11"/>
      <c r="AQ15" s="11"/>
      <c r="AR15" s="11"/>
      <c r="AS15" s="11"/>
      <c r="AT15" s="11"/>
      <c r="AU15" s="11"/>
      <c r="AV15" s="11"/>
      <c r="AW15" s="11"/>
      <c r="AX15" s="11"/>
      <c r="AY15" s="11"/>
      <c r="AZ15" s="11"/>
      <c r="BA15" s="11"/>
      <c r="BB15" s="51"/>
      <c r="BC15" s="51"/>
      <c r="BD15" s="51"/>
      <c r="BE15" s="51"/>
      <c r="BF15" s="51"/>
      <c r="BG15" s="11"/>
      <c r="BH15" s="51"/>
      <c r="BI15" s="51"/>
      <c r="BJ15" s="51"/>
      <c r="BK15" s="51"/>
      <c r="BL15" s="51"/>
      <c r="BM15" s="11"/>
      <c r="BN15" s="51"/>
      <c r="BO15" s="51"/>
      <c r="BP15" s="51"/>
      <c r="BQ15" s="51"/>
      <c r="BR15" s="51"/>
      <c r="BT15" s="84"/>
      <c r="BU15" s="84"/>
      <c r="BV15" s="84"/>
    </row>
    <row r="16" spans="1:81" ht="12.75" customHeight="1" x14ac:dyDescent="0.2">
      <c r="B16" s="9"/>
      <c r="C16" s="19" t="s">
        <v>59</v>
      </c>
      <c r="D16" s="10"/>
      <c r="E16" s="10"/>
      <c r="F16" s="171" t="s">
        <v>0</v>
      </c>
      <c r="G16" s="171"/>
      <c r="H16" s="171"/>
      <c r="I16" s="46"/>
      <c r="J16" s="133" t="s">
        <v>1</v>
      </c>
      <c r="K16" s="11"/>
      <c r="L16" s="26"/>
      <c r="M16" s="27" t="s">
        <v>2</v>
      </c>
      <c r="N16" s="27"/>
      <c r="O16" s="11"/>
      <c r="P16" s="169" t="s">
        <v>0</v>
      </c>
      <c r="Q16" s="169"/>
      <c r="R16" s="169"/>
      <c r="S16" s="137"/>
      <c r="T16" s="131" t="s">
        <v>1</v>
      </c>
      <c r="U16" s="26"/>
      <c r="V16" s="27" t="s">
        <v>2</v>
      </c>
      <c r="W16" s="27"/>
      <c r="X16" s="11"/>
      <c r="Y16" s="170" t="s">
        <v>0</v>
      </c>
      <c r="Z16" s="170"/>
      <c r="AA16" s="170"/>
      <c r="AB16" s="137"/>
      <c r="AC16" s="132" t="s">
        <v>1</v>
      </c>
      <c r="AD16" s="137"/>
      <c r="AE16" s="136" t="s">
        <v>2</v>
      </c>
      <c r="AF16" s="12"/>
      <c r="AG16" s="65"/>
      <c r="AH16" s="9"/>
      <c r="AI16" s="69" t="str">
        <f>IF(AI17&lt;&gt;"", "Gender Errors","")</f>
        <v/>
      </c>
      <c r="AJ16" s="12"/>
      <c r="BB16" s="51" t="b">
        <f>IF((F$10)&gt;=(SUM(F$18:F$24)), TRUE,FALSE)</f>
        <v>1</v>
      </c>
      <c r="BC16" s="52">
        <f>IF(BB13=FALSE,((ROUND(BB18,0)+ROUND(BB20,0)+ROUND(BB22,0)+ROUND(BB24,0))),0)</f>
        <v>0</v>
      </c>
      <c r="BD16" s="52"/>
      <c r="BE16" s="52" t="e">
        <f>SUM(BC$18:BC$24)</f>
        <v>#VALUE!</v>
      </c>
      <c r="BF16" s="52">
        <f>(F$10)</f>
        <v>0</v>
      </c>
      <c r="BG16" s="61"/>
      <c r="BH16" s="51" t="b">
        <f>IF((H$10)&gt;=(H18+H20+H22+H24), TRUE,FALSE)</f>
        <v>1</v>
      </c>
      <c r="BI16" s="52">
        <f>IF(BH13=FALSE,((ROUND(BH18,0)+ROUND(BH20,0)+ROUND(BH22,0)+ROUND(BH24,0))),0)</f>
        <v>0</v>
      </c>
      <c r="BJ16" s="52"/>
      <c r="BK16" s="52" t="e">
        <f>SUM(BI18:BI24)</f>
        <v>#VALUE!</v>
      </c>
      <c r="BL16" s="52">
        <f>(H$10)</f>
        <v>0</v>
      </c>
      <c r="BM16" s="11"/>
      <c r="BN16" s="51" t="b">
        <f>IF((J$10)&gt;=(SUM(J$18:J$24)), TRUE,FALSE)</f>
        <v>1</v>
      </c>
      <c r="BO16" s="52">
        <f>IF(BN13=FALSE,((ROUND(BN18,0)+ROUND(BN20,0)+ROUND(BN22,0)+ROUND(BN24,0))),0)</f>
        <v>0</v>
      </c>
      <c r="BP16" s="52"/>
      <c r="BQ16" s="52" t="e">
        <f>SUM(BO$18:BO$24)</f>
        <v>#VALUE!</v>
      </c>
      <c r="BR16" s="62">
        <f>(J$10)</f>
        <v>0</v>
      </c>
      <c r="BS16" s="85"/>
      <c r="BW16" s="74" t="s">
        <v>3</v>
      </c>
      <c r="BY16" s="74" t="s">
        <v>4</v>
      </c>
      <c r="CA16" s="74" t="s">
        <v>1</v>
      </c>
    </row>
    <row r="17" spans="1:80" ht="12.75" customHeight="1" x14ac:dyDescent="0.2">
      <c r="B17" s="9"/>
      <c r="C17" s="19"/>
      <c r="D17" s="10"/>
      <c r="E17" s="10"/>
      <c r="F17" s="121" t="s">
        <v>3</v>
      </c>
      <c r="G17" s="121"/>
      <c r="H17" s="13" t="s">
        <v>4</v>
      </c>
      <c r="I17" s="121"/>
      <c r="J17" s="134"/>
      <c r="K17" s="11"/>
      <c r="L17" s="11"/>
      <c r="M17" s="134"/>
      <c r="N17" s="134"/>
      <c r="O17" s="11"/>
      <c r="P17" s="121" t="s">
        <v>3</v>
      </c>
      <c r="Q17" s="121"/>
      <c r="R17" s="13" t="s">
        <v>4</v>
      </c>
      <c r="S17" s="134"/>
      <c r="T17" s="134"/>
      <c r="U17" s="11"/>
      <c r="V17" s="134"/>
      <c r="W17" s="134"/>
      <c r="X17" s="134"/>
      <c r="Y17" s="121" t="s">
        <v>3</v>
      </c>
      <c r="Z17" s="121"/>
      <c r="AA17" s="13" t="s">
        <v>4</v>
      </c>
      <c r="AB17" s="134"/>
      <c r="AC17" s="134"/>
      <c r="AD17" s="134"/>
      <c r="AE17" s="134"/>
      <c r="AF17" s="12"/>
      <c r="AG17" s="65"/>
      <c r="AH17" s="9"/>
      <c r="AI17" s="167" t="str">
        <f>(IF(AND(F18="",F20="",F22="",F24=""),"",(IF(AND(BB13=FALSE,BB16=FALSE),"ES gender count ("&amp;TEXT(F18+F20+F22+F24,"0")&amp;") &gt; to ES total number of veterans("&amp;TEXT(F10,"0")&amp;")"&amp;CHAR(10),"")&amp;IF(AND(BB13=FALSE,BB17=FALSE),"ES gender count ("&amp;TEXT(F18+F20+F22+F24,"0")&amp;") is less than 80% of total number of ES veterans ("&amp;TEXT(F10,"0")&amp;")"&amp;CHAR(10),""))))&amp;(IF(AND(H18="",H20="",H22="",H24=""),"",(IF(AND(BH13=FALSE,BH16=FALSE),"TH gender count ("&amp;TEXT(H18+H20+H22+H24,"0")&amp;") &gt; to TH total number of veterans ("&amp;TEXT(H10,"0")&amp;")"&amp;CHAR(10),"")&amp;IF(AND(BH13=FALSE,BH17=FALSE),"TH gender count ("&amp;TEXT(H18+H20+H22+H24,"0")&amp;") is less than 80% of total number of TH veterans ("&amp;TEXT(H10,"0")&amp;")"&amp;CHAR(10),"")&amp;IF(AND(BN13=FALSE,BN16=FALSE),"Unsheltered gender count ("&amp;TEXT(J18+J20+J22+J24,"0")&amp;") &gt; to unsheltered total number of veterans ("&amp;TEXT(J10,"0")&amp;")"&amp;CHAR(10),""))))&amp;(IF(AND(J18="",J20="",J22="",J24=""),"",(IF(AND(BN13=FALSE,BN17=FALSE),"Unsheltered gender count ("&amp;TEXT(J18+J20+J22+J24,"0")&amp;") is less than 80% of total number of unsheltered veterans ("&amp;TEXT(J10,"0")&amp;")"&amp;CHAR(10),""))))</f>
        <v/>
      </c>
      <c r="AJ17" s="12"/>
      <c r="BB17" s="52" t="b">
        <f>IF(BB13=FALSE,(IF((SUM(F$18:F$24)/(F$10))&gt;=0.8,TRUE,FALSE)),FALSE)</f>
        <v>0</v>
      </c>
      <c r="BC17" s="51" t="e">
        <f>(F$10)=(ROUND(BB18,0)+ROUND(BB20,0)+ROUND(BB22,0)+ROUND(BB24,0))</f>
        <v>#VALUE!</v>
      </c>
      <c r="BD17" s="51"/>
      <c r="BE17" s="51"/>
      <c r="BF17" s="51"/>
      <c r="BG17" s="11"/>
      <c r="BH17" s="52" t="b">
        <f>IF(BH13=FALSE,(IF((SUM(H$18:H$24))/(H$10)&gt;=0.8,TRUE,FALSE)),FALSE)</f>
        <v>0</v>
      </c>
      <c r="BI17" s="51" t="e">
        <f>(H$10)=(ROUND(BH18,0)+ROUND(BH20,0)+ROUND(BH22,0)+ROUND(BH24,0))</f>
        <v>#VALUE!</v>
      </c>
      <c r="BJ17" s="51"/>
      <c r="BK17" s="51"/>
      <c r="BL17" s="51"/>
      <c r="BM17" s="11"/>
      <c r="BN17" s="52" t="b">
        <f>IF(BN13=FALSE,(IF((SUM(J$18:J$24))/(J$10)&gt;=0.8,TRUE,FALSE)),FALSE)</f>
        <v>0</v>
      </c>
      <c r="BO17" s="51" t="e">
        <f>(J$10)=(ROUND(BN18,0)+ROUND(BN20,0)+ROUND(BN22,0)+ROUND(BN24,0))</f>
        <v>#VALUE!</v>
      </c>
      <c r="BP17" s="51"/>
      <c r="BQ17" s="51"/>
      <c r="BR17" s="51"/>
      <c r="BW17" s="74" t="b">
        <f>IF(OR(F$10="",F$10=0),FALSE,OR((AND(((SUM(F$18:F$24)/F$10*100)&gt;0),(SUM(F$18:F$24)/F$10*100)&lt;80)),(SUM(F$18:F$24)/F$10*100)&gt;100))</f>
        <v>0</v>
      </c>
      <c r="BY17" s="74" t="b">
        <f>IF(OR(H$10="",H$10=0),FALSE,OR((AND(((SUM(H$18:H$24)/H$10*100)&gt;0),(SUM(H$18:H$24)/H$10*100)&lt;80)),(SUM(H$18:H$24)/H$10*100)&gt;100))</f>
        <v>0</v>
      </c>
      <c r="CA17" s="74" t="b">
        <f>IF(OR(J$10="",J$10=0),FALSE,OR((AND(((SUM(J$18:J$24)/J$10*100)&gt;0),(SUM(J$18:J$24)/J$10*100)&lt;80)),(SUM(J$18:J$24)/J$10*100)&gt;100))</f>
        <v>0</v>
      </c>
    </row>
    <row r="18" spans="1:80" ht="12.75" customHeight="1" x14ac:dyDescent="0.2">
      <c r="B18" s="9"/>
      <c r="C18" s="10"/>
      <c r="D18" s="10" t="s">
        <v>5</v>
      </c>
      <c r="E18" s="10"/>
      <c r="F18" s="30"/>
      <c r="G18" s="14"/>
      <c r="H18" s="30"/>
      <c r="I18" s="16"/>
      <c r="J18" s="30"/>
      <c r="K18" s="11"/>
      <c r="L18" s="11"/>
      <c r="M18" s="29">
        <f>(F18+H18)+(J18)</f>
        <v>0</v>
      </c>
      <c r="N18" s="25"/>
      <c r="O18" s="11"/>
      <c r="P18" s="92" t="str">
        <f>IF(Y18="N/A","N/A",IF(BB$16=TRUE,Y18-F18,"N/A"))</f>
        <v>N/A</v>
      </c>
      <c r="Q18" s="16"/>
      <c r="R18" s="92" t="str">
        <f>IF(AA18="N/A","N/A",IF(BH$16=TRUE,AA18-H18,"N/A"))</f>
        <v>N/A</v>
      </c>
      <c r="S18" s="17"/>
      <c r="T18" s="92" t="str">
        <f>IF(AC18="N/A","N/A",IF(BN$16=TRUE,AC18-J18,"N/A"))</f>
        <v>N/A</v>
      </c>
      <c r="U18" s="11"/>
      <c r="V18" s="29" t="e">
        <f>(P18+R18)+(T18)</f>
        <v>#VALUE!</v>
      </c>
      <c r="W18" s="25"/>
      <c r="X18" s="25"/>
      <c r="Y18" s="93" t="str">
        <f>IF(F18=0,"N/A",BE$18)</f>
        <v>N/A</v>
      </c>
      <c r="Z18" s="94"/>
      <c r="AA18" s="93" t="str">
        <f>IF(H18=0,"N/A",BK$18)</f>
        <v>N/A</v>
      </c>
      <c r="AB18" s="95"/>
      <c r="AC18" s="93" t="str">
        <f>IF(J18=0,"N/A",BQ$18)</f>
        <v>N/A</v>
      </c>
      <c r="AD18" s="134"/>
      <c r="AE18" s="29" t="str">
        <f>(IF((AND(Y18="N/A",AA18="N/A",AC18="N/A")),"N/A",(IF(Y18="N/A",0,Y18))+(IF(AA18="N/A",0,AA18))+(IF(AC18="N/A",0,AC18))))</f>
        <v>N/A</v>
      </c>
      <c r="AF18" s="12"/>
      <c r="AG18" s="65"/>
      <c r="AH18" s="9"/>
      <c r="AI18" s="167"/>
      <c r="AJ18" s="57"/>
      <c r="AK18" s="111"/>
      <c r="BB18" s="54" t="str">
        <f>IF(BB$13=FALSE,(F18*(1+(((F$10)-(SUM(F$18:F$24)))/(SUM(F$18:F$24))))),"")</f>
        <v/>
      </c>
      <c r="BC18" s="54" t="e">
        <f>IF(BC$17=FALSE,ROUNDDOWN(BB18,0),ROUND(BB18,0))</f>
        <v>#VALUE!</v>
      </c>
      <c r="BD18" s="54" t="e">
        <f>IF(BC18=MAX(BC$18:BC$24),ROW(),"")</f>
        <v>#VALUE!</v>
      </c>
      <c r="BE18" s="54" t="str">
        <f>IF(BB$13=TRUE,"N/A",IF(BD18&lt;&gt;0,IF(MIN(BD$18:BD$24)=BD18,BC18+(BF$16-BE$16),BC18),BC18))</f>
        <v>N/A</v>
      </c>
      <c r="BF18" s="52"/>
      <c r="BG18" s="61"/>
      <c r="BH18" s="54" t="str">
        <f>IF(BH$13=FALSE,(H18*(1+(((H$10)-(SUM(H$18:H$24)))/(SUM(H$18:H$24))))),"")</f>
        <v/>
      </c>
      <c r="BI18" s="54" t="e">
        <f>IF(BI$17=FALSE,ROUNDDOWN(BH18,0),ROUND(BH18,0))</f>
        <v>#VALUE!</v>
      </c>
      <c r="BJ18" s="54" t="e">
        <f>IF(BI18=MAX(BI$18:BI$24),ROW(),"")</f>
        <v>#VALUE!</v>
      </c>
      <c r="BK18" s="54" t="str">
        <f>IF(BH$13=TRUE,"N/A",IF(BJ18&lt;&gt;0,IF(MIN(BJ$18:BJ$24)=BJ18,BI18+(BL$16-BK$16),BI18),BI18))</f>
        <v>N/A</v>
      </c>
      <c r="BL18" s="51"/>
      <c r="BM18" s="11"/>
      <c r="BN18" s="54" t="str">
        <f>IF(BN$13=FALSE,(J18*(1+(((J$10)-(SUM(J$18:J$24)))/(SUM(J$18:J$24))))),"")</f>
        <v/>
      </c>
      <c r="BO18" s="54" t="e">
        <f>IF(BO$17=FALSE,ROUNDDOWN(BN18,0),ROUND(BN18,0))</f>
        <v>#VALUE!</v>
      </c>
      <c r="BP18" s="54" t="e">
        <f>IF(BO18=MAX(BO$18:BO$24),ROW(),"")</f>
        <v>#VALUE!</v>
      </c>
      <c r="BQ18" s="54" t="str">
        <f>IF(BN$13=TRUE,"N/A",IF(BP18&lt;&gt;0,IF(MIN(BP$18:BP$24)=BP18,BO18+(BR$16-BQ$16),BO18),BO18))</f>
        <v>N/A</v>
      </c>
      <c r="BR18" s="52"/>
      <c r="BS18" s="61"/>
    </row>
    <row r="19" spans="1:80" ht="3.95" customHeight="1" x14ac:dyDescent="0.2">
      <c r="A19" s="65"/>
      <c r="B19" s="9"/>
      <c r="C19" s="10"/>
      <c r="D19" s="10"/>
      <c r="E19" s="10"/>
      <c r="F19" s="15"/>
      <c r="G19" s="16"/>
      <c r="H19" s="15"/>
      <c r="I19" s="16"/>
      <c r="J19" s="15"/>
      <c r="K19" s="11"/>
      <c r="L19" s="11"/>
      <c r="M19" s="18"/>
      <c r="N19" s="25"/>
      <c r="O19" s="11"/>
      <c r="P19" s="44"/>
      <c r="Q19" s="16"/>
      <c r="R19" s="44"/>
      <c r="S19" s="17"/>
      <c r="T19" s="44"/>
      <c r="U19" s="11"/>
      <c r="V19" s="18"/>
      <c r="W19" s="25"/>
      <c r="X19" s="25"/>
      <c r="Y19" s="96"/>
      <c r="Z19" s="97"/>
      <c r="AA19" s="96"/>
      <c r="AB19" s="95"/>
      <c r="AC19" s="96"/>
      <c r="AD19" s="134"/>
      <c r="AE19" s="18"/>
      <c r="AF19" s="12"/>
      <c r="AG19" s="65"/>
      <c r="AH19" s="9"/>
      <c r="AI19" s="167"/>
      <c r="AJ19" s="12"/>
      <c r="AK19" s="65"/>
      <c r="AL19" s="28"/>
      <c r="BB19" s="55"/>
      <c r="BC19" s="51"/>
      <c r="BD19" s="51"/>
      <c r="BE19" s="51"/>
      <c r="BF19" s="51"/>
      <c r="BG19" s="11"/>
      <c r="BH19" s="55"/>
      <c r="BI19" s="51"/>
      <c r="BJ19" s="51"/>
      <c r="BK19" s="51"/>
      <c r="BL19" s="51"/>
      <c r="BM19" s="11"/>
      <c r="BN19" s="55"/>
      <c r="BO19" s="51"/>
      <c r="BP19" s="51"/>
      <c r="BQ19" s="51"/>
      <c r="BR19" s="51"/>
    </row>
    <row r="20" spans="1:80" ht="12.75" customHeight="1" x14ac:dyDescent="0.2">
      <c r="B20" s="9"/>
      <c r="C20" s="10"/>
      <c r="D20" s="10" t="s">
        <v>6</v>
      </c>
      <c r="E20" s="10"/>
      <c r="F20" s="30"/>
      <c r="G20" s="14"/>
      <c r="H20" s="30"/>
      <c r="I20" s="16"/>
      <c r="J20" s="30"/>
      <c r="K20" s="11"/>
      <c r="L20" s="11"/>
      <c r="M20" s="29">
        <f>(F20+H20)+(J20)</f>
        <v>0</v>
      </c>
      <c r="N20" s="25"/>
      <c r="O20" s="11"/>
      <c r="P20" s="92" t="str">
        <f>IF(Y20="N/A","N/A",IF(BB$16=TRUE,Y20-F20,"N/A"))</f>
        <v>N/A</v>
      </c>
      <c r="Q20" s="16"/>
      <c r="R20" s="92" t="str">
        <f>IF(AA20="N/A","N/A",IF(BH$16=TRUE,AA20-H20,"N/A"))</f>
        <v>N/A</v>
      </c>
      <c r="S20" s="17"/>
      <c r="T20" s="92" t="str">
        <f>IF(AC20="N/A","N/A",IF(BN$16=TRUE,AC20-J20,"N/A"))</f>
        <v>N/A</v>
      </c>
      <c r="U20" s="11"/>
      <c r="V20" s="29" t="e">
        <f>(P20+R20)+(T20)</f>
        <v>#VALUE!</v>
      </c>
      <c r="W20" s="25"/>
      <c r="X20" s="25"/>
      <c r="Y20" s="93" t="str">
        <f>IF(F20=0,"N/A",BE$20)</f>
        <v>N/A</v>
      </c>
      <c r="Z20" s="94"/>
      <c r="AA20" s="93" t="str">
        <f>IF(H20=0,"N/A",BK$20)</f>
        <v>N/A</v>
      </c>
      <c r="AB20" s="95"/>
      <c r="AC20" s="93" t="str">
        <f>IF(J20=0,"N/A",BQ$20)</f>
        <v>N/A</v>
      </c>
      <c r="AD20" s="134"/>
      <c r="AE20" s="29" t="str">
        <f>(IF((AND(Y20="N/A",AA20="N/A",AC20="N/A")),"N/A",(IF(Y20="N/A",0,Y20))+(IF(AA20="N/A",0,AA20))+(IF(AC20="N/A",0,AC20))))</f>
        <v>N/A</v>
      </c>
      <c r="AF20" s="12"/>
      <c r="AG20" s="65"/>
      <c r="AH20" s="9"/>
      <c r="AI20" s="167"/>
      <c r="AJ20" s="12"/>
      <c r="AL20" s="11"/>
      <c r="AM20" s="28"/>
      <c r="AN20" s="28"/>
      <c r="AO20" s="28"/>
      <c r="AP20" s="28"/>
      <c r="AQ20" s="28"/>
      <c r="AR20" s="28"/>
      <c r="AS20" s="28"/>
      <c r="AT20" s="28"/>
      <c r="AU20" s="28"/>
      <c r="AV20" s="28"/>
      <c r="AW20" s="28"/>
      <c r="AX20" s="28"/>
      <c r="AY20" s="28"/>
      <c r="AZ20" s="28"/>
      <c r="BB20" s="54" t="str">
        <f>IF(BB$13=FALSE,(F20*(1+(((F$10)-(SUM(F$18:F$24)))/(SUM(F$18:F$24))))),"")</f>
        <v/>
      </c>
      <c r="BC20" s="54" t="e">
        <f>IF(BC$17=FALSE,ROUNDDOWN(BB20,0),ROUND(BB20,0))</f>
        <v>#VALUE!</v>
      </c>
      <c r="BD20" s="54" t="e">
        <f>IF(BC20=MAX(BC$18:BC$24),ROW(),"")</f>
        <v>#VALUE!</v>
      </c>
      <c r="BE20" s="54" t="str">
        <f>IF(BB$13=TRUE,"N/A",IF(BD20&lt;&gt;0,IF(MIN(BD$18:BD$24)=BD20,BC20+(BF$16-BE$16),BC20),BC20))</f>
        <v>N/A</v>
      </c>
      <c r="BF20" s="52"/>
      <c r="BG20" s="61"/>
      <c r="BH20" s="54" t="str">
        <f>IF(BH$13=FALSE,(H20*(1+(((H$10)-(SUM(H$18:H$24)))/(SUM(H$18:H$24))))),"")</f>
        <v/>
      </c>
      <c r="BI20" s="54" t="e">
        <f>IF(BI$17=FALSE,ROUNDDOWN(BH20,0),ROUND(BH20,0))</f>
        <v>#VALUE!</v>
      </c>
      <c r="BJ20" s="54" t="e">
        <f>IF(BI20=MAX(BI$18:BI$24),ROW(),"")</f>
        <v>#VALUE!</v>
      </c>
      <c r="BK20" s="54" t="str">
        <f>IF(BH$13=TRUE,"N/A",IF(BJ20&lt;&gt;0,IF(MIN(BJ$18:BJ$24)=BJ20,BI20+(BL$16-BK$16),BI20),BI20))</f>
        <v>N/A</v>
      </c>
      <c r="BL20" s="51"/>
      <c r="BM20" s="11"/>
      <c r="BN20" s="54" t="str">
        <f>IF(BN$13=FALSE,(J20*(1+(((J$10)-(SUM(J$18:J$24)))/(SUM(J$18:J$24))))),"")</f>
        <v/>
      </c>
      <c r="BO20" s="54" t="e">
        <f>IF(BO$17=FALSE,ROUNDDOWN(BN20,0),ROUND(BN20,0))</f>
        <v>#VALUE!</v>
      </c>
      <c r="BP20" s="54" t="e">
        <f>IF(BO20=MAX(BO$18:BO$24),ROW(),"")</f>
        <v>#VALUE!</v>
      </c>
      <c r="BQ20" s="54" t="str">
        <f>IF(BN$13=TRUE,"N/A",IF(BP20&lt;&gt;0,IF(MIN(BP$18:BP$24)=BP20,BO20+(BR$16-BQ$16),BO20),BO20))</f>
        <v>N/A</v>
      </c>
      <c r="BR20" s="51"/>
    </row>
    <row r="21" spans="1:80" ht="3.95" customHeight="1" x14ac:dyDescent="0.2">
      <c r="B21" s="9"/>
      <c r="C21" s="10"/>
      <c r="D21" s="10"/>
      <c r="E21" s="10"/>
      <c r="F21" s="15"/>
      <c r="G21" s="16"/>
      <c r="H21" s="15"/>
      <c r="I21" s="16"/>
      <c r="J21" s="15"/>
      <c r="K21" s="11"/>
      <c r="L21" s="11"/>
      <c r="M21" s="18"/>
      <c r="N21" s="25"/>
      <c r="O21" s="11"/>
      <c r="P21" s="44"/>
      <c r="Q21" s="16"/>
      <c r="R21" s="44"/>
      <c r="S21" s="17"/>
      <c r="T21" s="44"/>
      <c r="U21" s="11"/>
      <c r="V21" s="18"/>
      <c r="W21" s="25"/>
      <c r="X21" s="25"/>
      <c r="Y21" s="96"/>
      <c r="Z21" s="97"/>
      <c r="AA21" s="96"/>
      <c r="AB21" s="95"/>
      <c r="AC21" s="96"/>
      <c r="AD21" s="134"/>
      <c r="AE21" s="18"/>
      <c r="AF21" s="12"/>
      <c r="AG21" s="65"/>
      <c r="AH21" s="9"/>
      <c r="AI21" s="167"/>
      <c r="AJ21" s="12"/>
      <c r="AM21" s="11"/>
      <c r="AN21" s="11"/>
      <c r="AO21" s="11"/>
      <c r="AP21" s="11"/>
      <c r="AQ21" s="11"/>
      <c r="AR21" s="11"/>
      <c r="AS21" s="11"/>
      <c r="AT21" s="11"/>
      <c r="AU21" s="11"/>
      <c r="AV21" s="11"/>
      <c r="AW21" s="11"/>
      <c r="AX21" s="11"/>
      <c r="AY21" s="11"/>
      <c r="AZ21" s="11"/>
      <c r="BA21" s="11"/>
      <c r="BB21" s="55"/>
      <c r="BC21" s="51"/>
      <c r="BD21" s="51"/>
      <c r="BE21" s="51"/>
      <c r="BF21" s="53"/>
      <c r="BG21" s="60"/>
      <c r="BH21" s="55"/>
      <c r="BI21" s="51"/>
      <c r="BJ21" s="51"/>
      <c r="BK21" s="51"/>
      <c r="BL21" s="51"/>
      <c r="BM21" s="11"/>
      <c r="BN21" s="55"/>
      <c r="BO21" s="51"/>
      <c r="BP21" s="51"/>
      <c r="BQ21" s="51"/>
      <c r="BR21" s="51"/>
      <c r="BT21" s="84"/>
      <c r="BU21" s="84"/>
      <c r="BV21" s="84"/>
      <c r="BW21" s="84"/>
      <c r="BX21" s="84"/>
      <c r="BY21" s="84"/>
      <c r="BZ21" s="84"/>
      <c r="CA21" s="84"/>
      <c r="CB21" s="84"/>
    </row>
    <row r="22" spans="1:80" ht="12.75" customHeight="1" x14ac:dyDescent="0.2">
      <c r="B22" s="9"/>
      <c r="C22" s="10"/>
      <c r="D22" s="10" t="s">
        <v>21</v>
      </c>
      <c r="E22" s="10"/>
      <c r="F22" s="30"/>
      <c r="G22" s="14"/>
      <c r="H22" s="30"/>
      <c r="I22" s="16"/>
      <c r="J22" s="30"/>
      <c r="K22" s="11"/>
      <c r="L22" s="11"/>
      <c r="M22" s="29">
        <f>(F22+H22)+(J22)</f>
        <v>0</v>
      </c>
      <c r="N22" s="25"/>
      <c r="O22" s="11"/>
      <c r="P22" s="92" t="str">
        <f>IF(Y22="N/A","N/A",IF(BB$16=TRUE,Y22-F22,"N/A"))</f>
        <v>N/A</v>
      </c>
      <c r="Q22" s="16"/>
      <c r="R22" s="92" t="str">
        <f>IF(AA22="N/A","N/A",IF(BH$16=TRUE,AA22-H22,"N/A"))</f>
        <v>N/A</v>
      </c>
      <c r="S22" s="17"/>
      <c r="T22" s="92" t="str">
        <f>IF(AC22="N/A","N/A",IF(BN$16=TRUE,AC22-J22,"N/A"))</f>
        <v>N/A</v>
      </c>
      <c r="U22" s="11"/>
      <c r="V22" s="29" t="e">
        <f>(P22+R22)+(T22)</f>
        <v>#VALUE!</v>
      </c>
      <c r="W22" s="25"/>
      <c r="X22" s="25"/>
      <c r="Y22" s="93" t="str">
        <f>IF(F22=0,"N/A",BE$22)</f>
        <v>N/A</v>
      </c>
      <c r="Z22" s="94"/>
      <c r="AA22" s="93" t="str">
        <f>IF(H22=0,"N/A",BK$22)</f>
        <v>N/A</v>
      </c>
      <c r="AB22" s="95"/>
      <c r="AC22" s="93" t="str">
        <f>IF(J22=0,"N/A",BQ$22)</f>
        <v>N/A</v>
      </c>
      <c r="AD22" s="134"/>
      <c r="AE22" s="29" t="str">
        <f>(IF((AND(Y22="N/A",AA22="N/A",AC22="N/A")),"N/A",(IF(Y22="N/A",0,Y22))+(IF(AA22="N/A",0,AA22))+(IF(AC22="N/A",0,AC22))))</f>
        <v>N/A</v>
      </c>
      <c r="AF22" s="12"/>
      <c r="AG22" s="65"/>
      <c r="AH22" s="9"/>
      <c r="AI22" s="167"/>
      <c r="AJ22" s="12"/>
      <c r="BB22" s="54" t="str">
        <f>IF(BB$13=FALSE,(F22*(1+(((F$10)-(SUM(F$18:F$24)))/(SUM(F$18:F$24))))),"")</f>
        <v/>
      </c>
      <c r="BC22" s="54" t="e">
        <f>IF(BC$17=FALSE,ROUNDDOWN(BB22,0),ROUND(BB22,0))</f>
        <v>#VALUE!</v>
      </c>
      <c r="BD22" s="54" t="e">
        <f>IF(BC22=MAX(BC$18:BC$24),ROW(),"")</f>
        <v>#VALUE!</v>
      </c>
      <c r="BE22" s="54" t="str">
        <f>IF(BB$13=TRUE,"N/A",IF(BD22&lt;&gt;0,IF(MIN(BD$18:BD$24)=BD22,BC22+(BF$16-BE$16),BC22),BC22))</f>
        <v>N/A</v>
      </c>
      <c r="BF22" s="52"/>
      <c r="BG22" s="61"/>
      <c r="BH22" s="54" t="str">
        <f>IF(BH$13=FALSE,(H22*(1+(((H$10)-(SUM(H$18:H$24)))/(SUM(H$18:H$24))))),"")</f>
        <v/>
      </c>
      <c r="BI22" s="54" t="e">
        <f>IF(BI$17=FALSE,ROUNDDOWN(BH22,0),ROUND(BH22,0))</f>
        <v>#VALUE!</v>
      </c>
      <c r="BJ22" s="54" t="e">
        <f>IF(BI22=MAX(BI$18:BI$24),ROW(),"")</f>
        <v>#VALUE!</v>
      </c>
      <c r="BK22" s="54" t="str">
        <f>IF(BH$13=TRUE,"N/A",IF(BJ22&lt;&gt;0,IF(MIN(BJ$18:BJ$24)=BJ22,BI22+(BL$16-BK$16),BI22),BI22))</f>
        <v>N/A</v>
      </c>
      <c r="BL22" s="51"/>
      <c r="BM22" s="11"/>
      <c r="BN22" s="54" t="str">
        <f>IF(BN$13=FALSE,(J22*(1+(((J$10)-(SUM(J$18:J$24)))/(SUM(J$18:J$24))))),"")</f>
        <v/>
      </c>
      <c r="BO22" s="54" t="e">
        <f>IF(BO$17=FALSE,ROUNDDOWN(BN22,0),ROUND(BN22,0))</f>
        <v>#VALUE!</v>
      </c>
      <c r="BP22" s="54" t="e">
        <f>IF(BO22=MAX(BO$18:BO$24),ROW(),"")</f>
        <v>#VALUE!</v>
      </c>
      <c r="BQ22" s="54" t="str">
        <f>IF(BN$13=TRUE,"N/A",IF(BP22&lt;&gt;0,IF(MIN(BP$18:BP$24)=BP22,BO22+(BR$16-BQ$16),BO22),BO22))</f>
        <v>N/A</v>
      </c>
      <c r="BR22" s="51"/>
    </row>
    <row r="23" spans="1:80" ht="3.75" customHeight="1" x14ac:dyDescent="0.2">
      <c r="A23" s="65"/>
      <c r="B23" s="9"/>
      <c r="C23" s="10"/>
      <c r="D23" s="10"/>
      <c r="E23" s="10"/>
      <c r="F23" s="15"/>
      <c r="G23" s="16"/>
      <c r="H23" s="15"/>
      <c r="I23" s="16"/>
      <c r="J23" s="15"/>
      <c r="K23" s="11"/>
      <c r="L23" s="11"/>
      <c r="M23" s="18"/>
      <c r="N23" s="25"/>
      <c r="O23" s="11"/>
      <c r="P23" s="44"/>
      <c r="Q23" s="16"/>
      <c r="R23" s="44"/>
      <c r="S23" s="17"/>
      <c r="T23" s="44"/>
      <c r="U23" s="11"/>
      <c r="V23" s="18"/>
      <c r="W23" s="25"/>
      <c r="X23" s="25"/>
      <c r="Y23" s="96"/>
      <c r="Z23" s="97"/>
      <c r="AA23" s="96"/>
      <c r="AB23" s="95"/>
      <c r="AC23" s="96"/>
      <c r="AD23" s="134"/>
      <c r="AE23" s="18"/>
      <c r="AF23" s="12"/>
      <c r="AG23" s="65"/>
      <c r="AH23" s="9"/>
      <c r="AI23" s="167"/>
      <c r="AJ23" s="12"/>
      <c r="AK23" s="65"/>
      <c r="BB23" s="55"/>
      <c r="BC23" s="51"/>
      <c r="BD23" s="51"/>
      <c r="BE23" s="51"/>
      <c r="BF23" s="51"/>
      <c r="BG23" s="11"/>
      <c r="BH23" s="55"/>
      <c r="BI23" s="51"/>
      <c r="BJ23" s="51"/>
      <c r="BK23" s="51"/>
      <c r="BL23" s="51"/>
      <c r="BM23" s="11"/>
      <c r="BN23" s="55"/>
      <c r="BO23" s="51"/>
      <c r="BP23" s="51"/>
      <c r="BQ23" s="51"/>
      <c r="BR23" s="51"/>
    </row>
    <row r="24" spans="1:80" ht="12.75" customHeight="1" x14ac:dyDescent="0.2">
      <c r="B24" s="9"/>
      <c r="C24" s="10"/>
      <c r="D24" s="10" t="s">
        <v>22</v>
      </c>
      <c r="E24" s="10"/>
      <c r="F24" s="30"/>
      <c r="G24" s="14"/>
      <c r="H24" s="30"/>
      <c r="I24" s="16"/>
      <c r="J24" s="30"/>
      <c r="K24" s="11"/>
      <c r="L24" s="11"/>
      <c r="M24" s="29">
        <f>(F24+H24)+(J24)</f>
        <v>0</v>
      </c>
      <c r="N24" s="25"/>
      <c r="O24" s="11"/>
      <c r="P24" s="92" t="str">
        <f>IF(Y24="N/A","N/A",IF(BB$16=TRUE,Y24-F24,"N/A"))</f>
        <v>N/A</v>
      </c>
      <c r="Q24" s="16"/>
      <c r="R24" s="92" t="str">
        <f>IF(AA24="N/A","N/A",IF(BH$16=TRUE,AA24-H24,"N/A"))</f>
        <v>N/A</v>
      </c>
      <c r="S24" s="17"/>
      <c r="T24" s="92" t="str">
        <f>IF(AC24="N/A","N/A",IF(BN$16=TRUE,AC24-J24,"N/A"))</f>
        <v>N/A</v>
      </c>
      <c r="U24" s="11"/>
      <c r="V24" s="68" t="e">
        <f>(P24+R24)+(T24)</f>
        <v>#VALUE!</v>
      </c>
      <c r="W24" s="25"/>
      <c r="X24" s="25"/>
      <c r="Y24" s="93" t="str">
        <f>IF(F24=0,"N/A",BE$24)</f>
        <v>N/A</v>
      </c>
      <c r="Z24" s="94"/>
      <c r="AA24" s="93" t="str">
        <f>IF(H24=0,"N/A",BK$24)</f>
        <v>N/A</v>
      </c>
      <c r="AB24" s="95"/>
      <c r="AC24" s="93" t="str">
        <f>IF(J24=0,"N/A",BQ$24)</f>
        <v>N/A</v>
      </c>
      <c r="AD24" s="134"/>
      <c r="AE24" s="29" t="str">
        <f>(IF((AND(Y24="N/A",AA24="N/A",AC24="N/A")),"N/A",(IF(Y24="N/A",0,Y24))+(IF(AA24="N/A",0,AA24))+(IF(AC24="N/A",0,AC24))))</f>
        <v>N/A</v>
      </c>
      <c r="AF24" s="12"/>
      <c r="AG24" s="65"/>
      <c r="AH24" s="9"/>
      <c r="AI24" s="167"/>
      <c r="AJ24" s="12"/>
      <c r="AL24" s="11"/>
      <c r="BB24" s="54" t="str">
        <f>IF(BB$13=FALSE,(F24*(1+(((F$10)-(SUM(F$18:F$24)))/(SUM(F$18:F$24))))),"")</f>
        <v/>
      </c>
      <c r="BC24" s="54" t="e">
        <f>IF(BC$17=FALSE,ROUNDDOWN(BB24,0),ROUND(BB24,0))</f>
        <v>#VALUE!</v>
      </c>
      <c r="BD24" s="54" t="e">
        <f>IF(BC24=MAX(BC$18:BC$24),ROW(),"")</f>
        <v>#VALUE!</v>
      </c>
      <c r="BE24" s="54" t="str">
        <f>IF(BB$13=TRUE,"N/A",IF(BD24&lt;&gt;0,IF(MIN(BD$18:BD$24)=BD24,BC24+(BF$16-BE$16),BC24),BC24))</f>
        <v>N/A</v>
      </c>
      <c r="BF24" s="52"/>
      <c r="BG24" s="61"/>
      <c r="BH24" s="54" t="str">
        <f>IF(BH$13=FALSE,(H24*(1+(((H$10)-(SUM(H$18:H$24)))/(SUM(H$18:H$24))))),"")</f>
        <v/>
      </c>
      <c r="BI24" s="54" t="e">
        <f>IF(BI$17=FALSE,ROUNDDOWN(BH24,0),ROUND(BH24,0))</f>
        <v>#VALUE!</v>
      </c>
      <c r="BJ24" s="54" t="e">
        <f>IF(BI24=MAX(BI$18:BI$24),ROW(),"")</f>
        <v>#VALUE!</v>
      </c>
      <c r="BK24" s="54" t="str">
        <f>IF(BH$13=TRUE,"N/A",IF(BJ24&lt;&gt;0,IF(MIN(BJ$18:BJ$24)=BJ24,BI24+(BL$16-BK$16),BI24),BI24))</f>
        <v>N/A</v>
      </c>
      <c r="BL24" s="51"/>
      <c r="BM24" s="11"/>
      <c r="BN24" s="54" t="str">
        <f>IF(BN$13=FALSE,(J24*(1+(((J$10)-(SUM(J$18:J$24)))/(SUM(J$18:J$24))))),"")</f>
        <v/>
      </c>
      <c r="BO24" s="54" t="e">
        <f>IF(BO$17=FALSE,ROUNDDOWN(BN24,0),ROUND(BN24,0))</f>
        <v>#VALUE!</v>
      </c>
      <c r="BP24" s="54" t="e">
        <f>IF(BO24=MAX(BO$18:BO$24),ROW(),"")</f>
        <v>#VALUE!</v>
      </c>
      <c r="BQ24" s="54" t="str">
        <f>IF(BN$13=TRUE,"N/A",IF(BP24&lt;&gt;0,IF(MIN(BP$18:BP$24)=BP24,BO24+(BR$16-BQ$16),BO24),BO24))</f>
        <v>N/A</v>
      </c>
      <c r="BR24" s="51"/>
    </row>
    <row r="25" spans="1:80" ht="3.95" customHeight="1" x14ac:dyDescent="0.2">
      <c r="B25" s="9"/>
      <c r="C25" s="10"/>
      <c r="D25" s="10"/>
      <c r="E25" s="10"/>
      <c r="F25" s="20"/>
      <c r="G25" s="16"/>
      <c r="H25" s="20"/>
      <c r="I25" s="16"/>
      <c r="J25" s="20"/>
      <c r="K25" s="11"/>
      <c r="L25" s="11"/>
      <c r="M25" s="59"/>
      <c r="N25" s="25"/>
      <c r="O25" s="11"/>
      <c r="P25" s="64"/>
      <c r="Q25" s="63"/>
      <c r="R25" s="64"/>
      <c r="S25" s="64"/>
      <c r="T25" s="64"/>
      <c r="U25" s="65"/>
      <c r="V25" s="66"/>
      <c r="W25" s="66"/>
      <c r="X25" s="66"/>
      <c r="Y25" s="64"/>
      <c r="Z25" s="63"/>
      <c r="AA25" s="64"/>
      <c r="AB25" s="67"/>
      <c r="AC25" s="64"/>
      <c r="AD25" s="67"/>
      <c r="AE25" s="66"/>
      <c r="AF25" s="12"/>
      <c r="AG25" s="65"/>
      <c r="AH25" s="9"/>
      <c r="AI25" s="167"/>
      <c r="AJ25" s="12"/>
      <c r="AM25" s="11"/>
      <c r="AN25" s="11"/>
      <c r="AO25" s="11"/>
      <c r="AP25" s="11"/>
      <c r="AQ25" s="11"/>
      <c r="AR25" s="11"/>
      <c r="AS25" s="11"/>
      <c r="AT25" s="11"/>
      <c r="AU25" s="11"/>
      <c r="AV25" s="11"/>
      <c r="AW25" s="11"/>
      <c r="AX25" s="11"/>
      <c r="AY25" s="11"/>
      <c r="AZ25" s="11"/>
      <c r="BA25" s="11"/>
      <c r="BB25" s="51"/>
      <c r="BC25" s="51"/>
      <c r="BD25" s="51"/>
      <c r="BE25" s="51"/>
      <c r="BF25" s="51"/>
      <c r="BG25" s="11"/>
      <c r="BH25" s="51"/>
      <c r="BI25" s="51"/>
      <c r="BJ25" s="51"/>
      <c r="BK25" s="51"/>
      <c r="BL25" s="51"/>
      <c r="BM25" s="11"/>
      <c r="BN25" s="51"/>
      <c r="BO25" s="51"/>
      <c r="BP25" s="51"/>
      <c r="BQ25" s="51"/>
      <c r="BR25" s="51"/>
      <c r="BT25" s="84"/>
      <c r="BU25" s="84"/>
      <c r="BV25" s="84"/>
      <c r="BW25" s="84"/>
      <c r="BX25" s="84"/>
      <c r="BY25" s="84"/>
      <c r="BZ25" s="84"/>
      <c r="CA25" s="84"/>
      <c r="CB25" s="84"/>
    </row>
    <row r="26" spans="1:80" ht="12.75" customHeight="1" x14ac:dyDescent="0.2">
      <c r="B26" s="9"/>
      <c r="C26" s="10"/>
      <c r="D26" s="11" t="s">
        <v>31</v>
      </c>
      <c r="E26" s="10"/>
      <c r="F26" s="76" t="str">
        <f>IF(AND(F18="",F20="",F22="",F24=""),"",IF(F10="","", SUM(F18:F24) &amp; " ("&amp;ROUND(SUM(F18:F24) /F$10*100,0) &amp;"%)"))</f>
        <v/>
      </c>
      <c r="G26" s="14"/>
      <c r="H26" s="76" t="str">
        <f>IF(AND(H18="",H20="",H22="",H24=""),"",IF(H10="","", SUM(H18:H24) &amp; " ("&amp;ROUND(SUM(H18:H24) /H$10*100,0) &amp;"%)"))</f>
        <v/>
      </c>
      <c r="I26" s="16"/>
      <c r="J26" s="76" t="str">
        <f>IF(AND(J18="",J20="",J22="",J24=""),"",IF(J10="","", SUM(J18:J24) &amp; " ("&amp;ROUND(SUM(J18:J24) /J$10*100,0) &amp;"%)"))</f>
        <v/>
      </c>
      <c r="K26" s="11"/>
      <c r="L26" s="11"/>
      <c r="M26" s="29" t="e">
        <f>(F26+H26)+(J26)</f>
        <v>#VALUE!</v>
      </c>
      <c r="N26" s="25"/>
      <c r="O26" s="11"/>
      <c r="P26" s="17"/>
      <c r="Q26" s="16"/>
      <c r="R26" s="17"/>
      <c r="S26" s="17"/>
      <c r="T26" s="17"/>
      <c r="U26" s="11"/>
      <c r="V26" s="25">
        <f>(P26+R26)+(T26)</f>
        <v>0</v>
      </c>
      <c r="W26" s="25"/>
      <c r="X26" s="25"/>
      <c r="Y26" s="17"/>
      <c r="Z26" s="16"/>
      <c r="AA26" s="17"/>
      <c r="AB26" s="134"/>
      <c r="AC26" s="17"/>
      <c r="AD26" s="134"/>
      <c r="AE26" s="29" t="str">
        <f>IF(AND(AE18="N/A",AE20="N/A",AE22="N/A",AE24="N/A"),"N/A",IF(AE18="N/A",0,AE18)+IF(AE20="N/A",0,AE20)+IF(AE22="N/A",0,AE22)+IF(AE24="N/A",0,AE24))</f>
        <v>N/A</v>
      </c>
      <c r="AF26" s="12"/>
      <c r="AG26" s="65"/>
      <c r="AH26" s="9"/>
      <c r="AI26" s="167"/>
      <c r="AJ26" s="12"/>
      <c r="BB26" s="51"/>
      <c r="BC26" s="51"/>
      <c r="BD26" s="51"/>
      <c r="BE26" s="51"/>
      <c r="BF26" s="51"/>
      <c r="BG26" s="11"/>
      <c r="BH26" s="51"/>
      <c r="BI26" s="51"/>
      <c r="BJ26" s="51"/>
      <c r="BK26" s="51"/>
      <c r="BL26" s="51"/>
      <c r="BM26" s="11"/>
      <c r="BN26" s="51"/>
      <c r="BO26" s="51"/>
      <c r="BP26" s="51"/>
      <c r="BQ26" s="51"/>
      <c r="BR26" s="51"/>
    </row>
    <row r="27" spans="1:80" ht="12.75" customHeight="1" x14ac:dyDescent="0.2">
      <c r="B27" s="9"/>
      <c r="C27" s="10"/>
      <c r="D27" s="10"/>
      <c r="E27" s="10"/>
      <c r="F27" s="17"/>
      <c r="G27" s="16"/>
      <c r="H27" s="17"/>
      <c r="I27" s="16"/>
      <c r="J27" s="17"/>
      <c r="K27" s="11"/>
      <c r="L27" s="11"/>
      <c r="M27" s="25"/>
      <c r="N27" s="25"/>
      <c r="O27" s="11"/>
      <c r="P27" s="17"/>
      <c r="Q27" s="16"/>
      <c r="R27" s="17"/>
      <c r="S27" s="17"/>
      <c r="T27" s="17"/>
      <c r="U27" s="11"/>
      <c r="V27" s="25"/>
      <c r="W27" s="25"/>
      <c r="X27" s="25"/>
      <c r="Y27" s="17"/>
      <c r="Z27" s="16"/>
      <c r="AA27" s="17"/>
      <c r="AB27" s="134"/>
      <c r="AC27" s="17"/>
      <c r="AD27" s="134"/>
      <c r="AE27" s="25"/>
      <c r="AF27" s="12"/>
      <c r="AG27" s="65"/>
      <c r="AH27" s="9"/>
      <c r="AI27" s="167"/>
      <c r="AJ27" s="12"/>
      <c r="BB27" s="51"/>
      <c r="BC27" s="51"/>
      <c r="BD27" s="51"/>
      <c r="BE27" s="51"/>
      <c r="BF27" s="51"/>
      <c r="BG27" s="11"/>
      <c r="BH27" s="51"/>
      <c r="BI27" s="51"/>
      <c r="BJ27" s="51"/>
      <c r="BK27" s="51"/>
      <c r="BL27" s="51"/>
      <c r="BM27" s="11"/>
      <c r="BN27" s="51"/>
      <c r="BO27" s="51"/>
      <c r="BP27" s="51"/>
      <c r="BQ27" s="51"/>
      <c r="BR27" s="51"/>
      <c r="BW27" s="74" t="s">
        <v>56</v>
      </c>
    </row>
    <row r="28" spans="1:80" s="34" customFormat="1" ht="12.75" customHeight="1" x14ac:dyDescent="0.2">
      <c r="A28" s="104"/>
      <c r="B28" s="31"/>
      <c r="C28" s="19" t="s">
        <v>60</v>
      </c>
      <c r="D28" s="33"/>
      <c r="E28" s="33"/>
      <c r="F28" s="168" t="s">
        <v>0</v>
      </c>
      <c r="G28" s="168"/>
      <c r="H28" s="168"/>
      <c r="I28" s="46"/>
      <c r="J28" s="130" t="s">
        <v>1</v>
      </c>
      <c r="L28" s="35"/>
      <c r="M28" s="27" t="s">
        <v>2</v>
      </c>
      <c r="N28" s="36"/>
      <c r="P28" s="169" t="s">
        <v>0</v>
      </c>
      <c r="Q28" s="169"/>
      <c r="R28" s="169"/>
      <c r="S28" s="137"/>
      <c r="T28" s="131" t="s">
        <v>1</v>
      </c>
      <c r="U28" s="35"/>
      <c r="V28" s="27" t="s">
        <v>2</v>
      </c>
      <c r="W28" s="36"/>
      <c r="X28" s="11"/>
      <c r="Y28" s="170" t="s">
        <v>0</v>
      </c>
      <c r="Z28" s="170"/>
      <c r="AA28" s="170"/>
      <c r="AB28" s="137"/>
      <c r="AC28" s="132" t="s">
        <v>1</v>
      </c>
      <c r="AD28" s="137"/>
      <c r="AE28" s="136" t="s">
        <v>2</v>
      </c>
      <c r="AF28" s="37"/>
      <c r="AG28" s="105"/>
      <c r="AH28" s="31"/>
      <c r="AI28" s="72" t="str">
        <f>IF(AI29&lt;&gt;"", "Ethnicity Errors","")</f>
        <v/>
      </c>
      <c r="AJ28" s="37"/>
      <c r="AK28" s="104"/>
      <c r="AL28" s="1"/>
      <c r="AM28" s="38"/>
      <c r="AN28" s="38"/>
      <c r="AO28" s="38"/>
      <c r="AP28" s="38"/>
      <c r="AQ28" s="38"/>
      <c r="AR28" s="38"/>
      <c r="AS28" s="38"/>
      <c r="AT28" s="38"/>
      <c r="AU28" s="38"/>
      <c r="AV28" s="38"/>
      <c r="AW28" s="38"/>
      <c r="AX28" s="38"/>
      <c r="AY28" s="38"/>
      <c r="AZ28" s="38"/>
      <c r="BA28" s="38"/>
      <c r="BB28" s="51" t="b">
        <f>IF((F$10)&gt;=(SUM(F$30:F$32)), TRUE,FALSE)</f>
        <v>1</v>
      </c>
      <c r="BC28" s="52" t="e">
        <f>(ROUND(BB30,0)+ROUND(BB32,0))</f>
        <v>#VALUE!</v>
      </c>
      <c r="BD28" s="52"/>
      <c r="BE28" s="52" t="e">
        <f>SUM(BC$30:BC$32)</f>
        <v>#VALUE!</v>
      </c>
      <c r="BF28" s="52">
        <f>(F$10)</f>
        <v>0</v>
      </c>
      <c r="BG28" s="60"/>
      <c r="BH28" s="51" t="b">
        <f>IF((H$10)&gt;=(H30+H32), TRUE,FALSE)</f>
        <v>1</v>
      </c>
      <c r="BI28" s="52">
        <f>IF(BH$13=FALSE,(ROUND(BH30,0)+ROUND(BH32,0)+ROUND(BH36,0)+ROUND(BH38,0)),0)</f>
        <v>0</v>
      </c>
      <c r="BJ28" s="52"/>
      <c r="BK28" s="52" t="e">
        <f>SUM(BI30:BI32)</f>
        <v>#VALUE!</v>
      </c>
      <c r="BL28" s="52">
        <f>(H$10)</f>
        <v>0</v>
      </c>
      <c r="BM28" s="11"/>
      <c r="BN28" s="51" t="b">
        <f>IF((J$10)&gt;=(SUM(J$30:J$32)), TRUE,FALSE)</f>
        <v>1</v>
      </c>
      <c r="BO28" s="52">
        <f>IF(BN13=FALSE,((ROUND(BN30,0)+ROUND(BN32,0)+ROUND(BN36,0)+ROUND(BN38,0))),0)</f>
        <v>0</v>
      </c>
      <c r="BP28" s="52"/>
      <c r="BQ28" s="52" t="e">
        <f>SUM(BO$30:BO$32)</f>
        <v>#VALUE!</v>
      </c>
      <c r="BR28" s="62">
        <f>(J$10)</f>
        <v>0</v>
      </c>
      <c r="BS28" s="85"/>
      <c r="BT28" s="74"/>
      <c r="BU28" s="74"/>
      <c r="BV28" s="74"/>
      <c r="BW28" s="74"/>
      <c r="BX28" s="74"/>
      <c r="BY28" s="74"/>
      <c r="BZ28" s="74"/>
      <c r="CA28" s="74"/>
      <c r="CB28" s="74"/>
    </row>
    <row r="29" spans="1:80" s="34" customFormat="1" ht="12.75" customHeight="1" x14ac:dyDescent="0.2">
      <c r="A29" s="104"/>
      <c r="B29" s="31"/>
      <c r="C29" s="32"/>
      <c r="D29" s="33"/>
      <c r="E29" s="33"/>
      <c r="F29" s="121" t="s">
        <v>3</v>
      </c>
      <c r="G29" s="121"/>
      <c r="H29" s="13" t="s">
        <v>4</v>
      </c>
      <c r="I29" s="121"/>
      <c r="J29" s="134"/>
      <c r="M29" s="39"/>
      <c r="N29" s="39"/>
      <c r="P29" s="121" t="s">
        <v>3</v>
      </c>
      <c r="Q29" s="121"/>
      <c r="R29" s="13" t="s">
        <v>4</v>
      </c>
      <c r="S29" s="134"/>
      <c r="T29" s="134"/>
      <c r="V29" s="39"/>
      <c r="W29" s="39"/>
      <c r="X29" s="39"/>
      <c r="Y29" s="121" t="s">
        <v>3</v>
      </c>
      <c r="Z29" s="121"/>
      <c r="AA29" s="13" t="s">
        <v>4</v>
      </c>
      <c r="AB29" s="134"/>
      <c r="AC29" s="134"/>
      <c r="AD29" s="134"/>
      <c r="AE29" s="134"/>
      <c r="AF29" s="37"/>
      <c r="AG29" s="105"/>
      <c r="AH29" s="31"/>
      <c r="AI29" s="167" t="str">
        <f>(IF(AND(F30="",F32=""),"",IF(AND(BB13=FALSE,BB28=FALSE),"ES ethnicity count ("&amp;TEXT(F30+F32,"0")&amp;") &gt; to ES total number of veterans("&amp;TEXT(F10,"0")&amp;")"&amp;CHAR(10),"")&amp;IF(AND(BB13=FALSE,BB29=FALSE),"ES ethnicity count ("&amp;TEXT(F30+F32,"0")&amp;") is less than 80% of total number of ES veterans ("&amp;TEXT(F10,"0")&amp;")"&amp;CHAR(10),"")))&amp;(IF(AND(H30="",H32=""),"",(IF(AND(BH13=FALSE,BH28=FALSE),"TH ethnicity count ("&amp;TEXT(H30+H32,"0")&amp;") &gt; to TH total number of veterans ("&amp;TEXT(H10,"0")&amp;")"&amp;CHAR(10),"")&amp;IF(AND(BH13=FALSE,BH29=FALSE),"TH ethnicity count ("&amp;TEXT(H30+H32,"0")&amp;") is less than 80% of total number of TH veterans ("&amp;TEXT(H10,"0")&amp;")"&amp;CHAR(10),""))))&amp;(IF(AND(J30="",J32=""),"",(IF(AND(BN13=FALSE,BN28=FALSE),"Unsheltered ethnicity count ("&amp;TEXT(J30+J32,"0")&amp;") &gt; to unsheltered total number of veterans ("&amp;TEXT(J10,"0")&amp;")"&amp;CHAR(10),"")&amp;IF(AND(BN13=FALSE,BN29=FALSE),"Unsheltered ethnicity count ("&amp;TEXT(J30+J32,"0")&amp;") is less than 80% of total number of unsheltered veterans ("&amp;TEXT(J10,"0")&amp;")"&amp;CHAR(10),""))))</f>
        <v/>
      </c>
      <c r="AJ29" s="37"/>
      <c r="AK29" s="104"/>
      <c r="AL29" s="38"/>
      <c r="AM29" s="38"/>
      <c r="AN29" s="38"/>
      <c r="AO29" s="38"/>
      <c r="AP29" s="38"/>
      <c r="AQ29" s="38"/>
      <c r="AR29" s="38"/>
      <c r="AS29" s="38"/>
      <c r="AT29" s="38"/>
      <c r="AU29" s="38"/>
      <c r="AV29" s="38"/>
      <c r="AW29" s="38"/>
      <c r="AX29" s="38"/>
      <c r="AY29" s="38"/>
      <c r="AZ29" s="38"/>
      <c r="BA29" s="38"/>
      <c r="BB29" s="52" t="b">
        <f>IF(BB13=FALSE,(IF((SUM(F$30:F$32))/(F$10)&gt;=0.8,TRUE,FALSE)),FALSE)</f>
        <v>0</v>
      </c>
      <c r="BC29" s="51" t="e">
        <f>(F$10)=(ROUND(BB30,0)+ROUND(BB32,0))</f>
        <v>#VALUE!</v>
      </c>
      <c r="BD29" s="51"/>
      <c r="BE29" s="51"/>
      <c r="BF29" s="51"/>
      <c r="BG29" s="11"/>
      <c r="BH29" s="52" t="b">
        <f>IF(BH13=FALSE,(IF((SUM(H$30:H$32))/(H$10)&gt;=0.8,TRUE,FALSE)),FALSE)</f>
        <v>0</v>
      </c>
      <c r="BI29" s="51" t="e">
        <f>(H$10)=(ROUND(BH30,0)+ROUND(BH32,0))</f>
        <v>#VALUE!</v>
      </c>
      <c r="BJ29" s="51"/>
      <c r="BK29" s="51"/>
      <c r="BL29" s="51"/>
      <c r="BM29" s="11"/>
      <c r="BN29" s="52" t="b">
        <f>IF(BN13=FALSE,(IF((SUM(J$30:J$32))/(J$10)&gt;=0.8,TRUE,FALSE)),FALSE)</f>
        <v>0</v>
      </c>
      <c r="BO29" s="51" t="e">
        <f>(J$10)=(ROUND(BN30,0)+ROUND(BN32,0))</f>
        <v>#VALUE!</v>
      </c>
      <c r="BP29" s="51"/>
      <c r="BQ29" s="56"/>
      <c r="BR29" s="56"/>
      <c r="BT29" s="74"/>
      <c r="BU29" s="74"/>
      <c r="BV29" s="74"/>
      <c r="BW29" s="74" t="s">
        <v>3</v>
      </c>
      <c r="BX29" s="74"/>
      <c r="BY29" s="74" t="s">
        <v>4</v>
      </c>
      <c r="BZ29" s="74"/>
      <c r="CA29" s="74" t="s">
        <v>1</v>
      </c>
      <c r="CB29" s="74"/>
    </row>
    <row r="30" spans="1:80" s="34" customFormat="1" ht="12.75" customHeight="1" x14ac:dyDescent="0.2">
      <c r="A30" s="104"/>
      <c r="B30" s="31"/>
      <c r="C30" s="33"/>
      <c r="D30" s="10" t="s">
        <v>7</v>
      </c>
      <c r="E30" s="33"/>
      <c r="F30" s="30"/>
      <c r="G30" s="14"/>
      <c r="H30" s="30"/>
      <c r="I30" s="16"/>
      <c r="J30" s="30"/>
      <c r="M30" s="29">
        <f>(F30+H30)+(J30)</f>
        <v>0</v>
      </c>
      <c r="N30" s="40"/>
      <c r="P30" s="92" t="str">
        <f>IF(Y30="N/A","N/A",IF(BB$28=TRUE,Y30-F30,"N/A"))</f>
        <v>N/A</v>
      </c>
      <c r="Q30" s="98"/>
      <c r="R30" s="92" t="str">
        <f>IF(AA30="N/A","N/A",IF(BH$28=TRUE,AA30-H30,"N/A"))</f>
        <v>N/A</v>
      </c>
      <c r="S30" s="99"/>
      <c r="T30" s="92" t="str">
        <f>IF(AC30="N/A","N/A",IF(BN$28=TRUE,AC30-J30,"N/A"))</f>
        <v>N/A</v>
      </c>
      <c r="U30" s="11"/>
      <c r="V30" s="29" t="e">
        <f>(P30+R30)+(T30)</f>
        <v>#VALUE!</v>
      </c>
      <c r="W30" s="40"/>
      <c r="X30" s="40"/>
      <c r="Y30" s="93" t="str">
        <f>IF(F30=0,"N/A",BE$30)</f>
        <v>N/A</v>
      </c>
      <c r="Z30" s="94"/>
      <c r="AA30" s="93" t="str">
        <f>IF(H30=0,"N/A",BK$30)</f>
        <v>N/A</v>
      </c>
      <c r="AB30" s="95"/>
      <c r="AC30" s="93" t="str">
        <f>IF(J30=0,"N/A",BQ$30)</f>
        <v>N/A</v>
      </c>
      <c r="AD30" s="134"/>
      <c r="AE30" s="29" t="str">
        <f>(IF((AND(Y30="N/A",AA30="N/A",AC30="N/A")),"N/A",(IF(Y30="N/A",0,Y30))+(IF(AA30="N/A",0,AA30))+(IF(AC30="N/A",0,AC30))))</f>
        <v>N/A</v>
      </c>
      <c r="AF30" s="37"/>
      <c r="AG30" s="105"/>
      <c r="AH30" s="31"/>
      <c r="AI30" s="167"/>
      <c r="AJ30" s="37"/>
      <c r="AK30" s="104"/>
      <c r="AL30" s="38"/>
      <c r="AM30" s="38"/>
      <c r="AN30" s="38"/>
      <c r="AO30" s="38"/>
      <c r="AP30" s="38"/>
      <c r="AQ30" s="38"/>
      <c r="AR30" s="38"/>
      <c r="AS30" s="38"/>
      <c r="AT30" s="38"/>
      <c r="AU30" s="38"/>
      <c r="AV30" s="38"/>
      <c r="AW30" s="38"/>
      <c r="AX30" s="38"/>
      <c r="AY30" s="38"/>
      <c r="AZ30" s="38"/>
      <c r="BA30" s="38"/>
      <c r="BB30" s="54" t="str">
        <f>IF(BB$13=FALSE,(F30*(1+(((F$10)-(SUM(F$30:F$32)))/(SUM(F$30:F$32))))),"")</f>
        <v/>
      </c>
      <c r="BC30" s="54" t="e">
        <f>IF(BC$29=FALSE,ROUNDDOWN(BB30,0),ROUND(BB30,0))</f>
        <v>#VALUE!</v>
      </c>
      <c r="BD30" s="54" t="e">
        <f>IF(BC30=MAX(BC$30:BC$32),ROW(),"")</f>
        <v>#VALUE!</v>
      </c>
      <c r="BE30" s="54" t="str">
        <f>IF(BB$13=TRUE,"N/A",IF(BD30&lt;&gt;0,IF(MIN(BD$30:BD$32)=BD30,BC30+(BF$28-BE$28),BC30),BC30))</f>
        <v>N/A</v>
      </c>
      <c r="BF30" s="52"/>
      <c r="BG30" s="61"/>
      <c r="BH30" s="54" t="str">
        <f>IF(BH$13=FALSE,(H30*(1+(((H$10)-(SUM(H$30:H$32)))/(SUM(H$30:H$32))))),"")</f>
        <v/>
      </c>
      <c r="BI30" s="54" t="e">
        <f>IF(BI$29=FALSE,ROUNDDOWN(BH30,0),ROUND(BH30,0))</f>
        <v>#VALUE!</v>
      </c>
      <c r="BJ30" s="54" t="e">
        <f>IF(BI30=MAX(BI$30:BI$32),ROW(),"")</f>
        <v>#VALUE!</v>
      </c>
      <c r="BK30" s="54" t="str">
        <f>IF(BH$13=TRUE,"N/A",IF(BJ30&lt;&gt;0,IF(MIN(BJ$30:BJ$32)=BJ30,BI30+(BL$28-BK$28),BI30),BI30))</f>
        <v>N/A</v>
      </c>
      <c r="BL30" s="51"/>
      <c r="BM30" s="11"/>
      <c r="BN30" s="54" t="str">
        <f>IF(BN$13=FALSE,(J30*(1+(((J$10)-(SUM(J$30:J$32)))/(SUM(J$30:J$32))))),"")</f>
        <v/>
      </c>
      <c r="BO30" s="54" t="e">
        <f>IF(BO$29=FALSE,ROUNDDOWN(BN30,0),ROUND(BN30,0))</f>
        <v>#VALUE!</v>
      </c>
      <c r="BP30" s="54" t="e">
        <f>IF(BO30=MAX(BO$30:BO$32),ROW(),"")</f>
        <v>#VALUE!</v>
      </c>
      <c r="BQ30" s="54" t="str">
        <f>IF(BN$13=TRUE,"N/A",IF(BP30&lt;&gt;0,IF(MIN(BP$30:BP$32)=BP30,BO30+(BR$28-BQ$28),BO30),BO30))</f>
        <v>N/A</v>
      </c>
      <c r="BR30" s="56"/>
      <c r="BT30" s="74"/>
      <c r="BU30" s="74"/>
      <c r="BV30" s="74"/>
      <c r="BW30" s="74" t="b">
        <f>IF(OR(F$10="",F$10=0),FALSE,OR(AND((((F$30+F$32)/F$10*100)&gt;0),(((F$30+F$32)/F$10*100)&lt;80)),((F$30+F$32)/F$10*100)&gt;100))</f>
        <v>0</v>
      </c>
      <c r="BX30" s="74"/>
      <c r="BY30" s="74" t="b">
        <f>IF(OR(H$10="",H$10=0),FALSE,OR(AND((((H$30+H$32)/H$10*100)&gt;0),(((H$30+H$32)/H$10*100)&lt;80)),((H$30+H$32)/H$10*100)&gt;100))</f>
        <v>0</v>
      </c>
      <c r="BZ30" s="74"/>
      <c r="CA30" s="74" t="b">
        <f>IF(OR(J$10="",J$10=0),FALSE,OR(AND((((J$30+J$32)/J$10*100)&gt;0),(((J$30+J$32)/J$10*100)&lt;80)),((J$30+J$32)/J$10*100)&gt;100))</f>
        <v>0</v>
      </c>
      <c r="CB30" s="74"/>
    </row>
    <row r="31" spans="1:80" s="34" customFormat="1" ht="3.95" customHeight="1" x14ac:dyDescent="0.2">
      <c r="A31" s="105"/>
      <c r="B31" s="31"/>
      <c r="C31" s="33"/>
      <c r="D31" s="10"/>
      <c r="E31" s="33"/>
      <c r="F31" s="15"/>
      <c r="G31" s="16"/>
      <c r="H31" s="15"/>
      <c r="I31" s="16"/>
      <c r="J31" s="15"/>
      <c r="M31" s="18"/>
      <c r="N31" s="40"/>
      <c r="P31" s="100"/>
      <c r="Q31" s="98"/>
      <c r="R31" s="100"/>
      <c r="S31" s="99"/>
      <c r="T31" s="100"/>
      <c r="U31" s="11"/>
      <c r="V31" s="18"/>
      <c r="W31" s="40"/>
      <c r="X31" s="40"/>
      <c r="Y31" s="96"/>
      <c r="Z31" s="97"/>
      <c r="AA31" s="96"/>
      <c r="AB31" s="95"/>
      <c r="AC31" s="96"/>
      <c r="AD31" s="134"/>
      <c r="AE31" s="18"/>
      <c r="AF31" s="37"/>
      <c r="AG31" s="105"/>
      <c r="AH31" s="31"/>
      <c r="AI31" s="167"/>
      <c r="AJ31" s="37"/>
      <c r="AK31" s="105"/>
      <c r="AL31" s="38"/>
      <c r="BB31" s="55"/>
      <c r="BC31" s="51"/>
      <c r="BD31" s="51"/>
      <c r="BE31" s="51"/>
      <c r="BF31" s="51"/>
      <c r="BG31" s="11"/>
      <c r="BH31" s="55"/>
      <c r="BI31" s="51"/>
      <c r="BJ31" s="51"/>
      <c r="BK31" s="51"/>
      <c r="BL31" s="51"/>
      <c r="BM31" s="11"/>
      <c r="BN31" s="55"/>
      <c r="BO31" s="51"/>
      <c r="BP31" s="51"/>
      <c r="BQ31" s="51"/>
      <c r="BR31" s="56"/>
      <c r="BT31" s="84"/>
      <c r="BU31" s="84"/>
      <c r="BV31" s="84"/>
      <c r="BW31" s="84"/>
      <c r="BX31" s="84"/>
      <c r="BY31" s="84"/>
      <c r="BZ31" s="84"/>
      <c r="CA31" s="84"/>
      <c r="CB31" s="84"/>
    </row>
    <row r="32" spans="1:80" s="34" customFormat="1" ht="12.75" customHeight="1" x14ac:dyDescent="0.2">
      <c r="A32" s="104"/>
      <c r="B32" s="31"/>
      <c r="C32" s="33"/>
      <c r="D32" s="10" t="s">
        <v>8</v>
      </c>
      <c r="E32" s="33"/>
      <c r="F32" s="30"/>
      <c r="G32" s="14"/>
      <c r="H32" s="30"/>
      <c r="I32" s="16"/>
      <c r="J32" s="30"/>
      <c r="M32" s="29">
        <f>(F32+H32)+(J32)</f>
        <v>0</v>
      </c>
      <c r="N32" s="40"/>
      <c r="P32" s="92" t="str">
        <f>IF(Y32="N/A","N/A",IF(BB$28=TRUE,Y32-F32,"N/A"))</f>
        <v>N/A</v>
      </c>
      <c r="Q32" s="98"/>
      <c r="R32" s="92" t="str">
        <f>IF(AA32="N/A","N/A",IF(BH$28=TRUE,AA32-H32,"N/A"))</f>
        <v>N/A</v>
      </c>
      <c r="S32" s="99"/>
      <c r="T32" s="92" t="str">
        <f>IF(AC32="N/A","N/A",IF(BN$28=TRUE,AC32-J32,"N/A"))</f>
        <v>N/A</v>
      </c>
      <c r="U32" s="11"/>
      <c r="V32" s="29" t="e">
        <f>(P32+R32)+(T32)</f>
        <v>#VALUE!</v>
      </c>
      <c r="W32" s="40"/>
      <c r="X32" s="40"/>
      <c r="Y32" s="93" t="str">
        <f>IF(F32=0,"N/A",BE$32)</f>
        <v>N/A</v>
      </c>
      <c r="Z32" s="94"/>
      <c r="AA32" s="93" t="str">
        <f>IF(H32=0,"N/A",BK$32)</f>
        <v>N/A</v>
      </c>
      <c r="AB32" s="95"/>
      <c r="AC32" s="93" t="str">
        <f>IF(J32=0,"N/A",BQ$32)</f>
        <v>N/A</v>
      </c>
      <c r="AD32" s="134"/>
      <c r="AE32" s="29" t="str">
        <f>(IF((AND(Y32="N/A",AA32="N/A",AC32="N/A")),"N/A",(IF(Y32="N/A",0,Y32))+(IF(AA32="N/A",0,AA32))+(IF(AC32="N/A",0,AC32))))</f>
        <v>N/A</v>
      </c>
      <c r="AF32" s="37"/>
      <c r="AG32" s="105"/>
      <c r="AH32" s="31"/>
      <c r="AI32" s="167"/>
      <c r="AJ32" s="37"/>
      <c r="AK32" s="104"/>
      <c r="AM32" s="38"/>
      <c r="AN32" s="38"/>
      <c r="AO32" s="38"/>
      <c r="AP32" s="38"/>
      <c r="AQ32" s="38"/>
      <c r="AR32" s="38"/>
      <c r="AS32" s="38"/>
      <c r="AT32" s="38"/>
      <c r="AU32" s="38"/>
      <c r="AV32" s="38"/>
      <c r="AW32" s="38"/>
      <c r="AX32" s="38"/>
      <c r="AY32" s="38"/>
      <c r="AZ32" s="38"/>
      <c r="BA32" s="38"/>
      <c r="BB32" s="54" t="str">
        <f>IF(BB$13=FALSE,(F32*(1+(((F$10)-(SUM(F$30:F$32)))/(SUM(F$30:F$32))))),"")</f>
        <v/>
      </c>
      <c r="BC32" s="54" t="e">
        <f>IF(BC$29=FALSE,ROUNDDOWN(BB32,0),ROUND(BB32,0))</f>
        <v>#VALUE!</v>
      </c>
      <c r="BD32" s="54" t="e">
        <f>IF(BC32=MAX(BC$30:BC$32),ROW(),"")</f>
        <v>#VALUE!</v>
      </c>
      <c r="BE32" s="54" t="str">
        <f>IF(BB$13=TRUE,"N/A",IF(BD32&lt;&gt;0,IF(MIN(BD$30:BD$32)=BD32,BC32+(BF$28-BE$28),BC32),BC32))</f>
        <v>N/A</v>
      </c>
      <c r="BF32" s="52"/>
      <c r="BG32" s="61"/>
      <c r="BH32" s="54" t="str">
        <f>IF(BH$13=FALSE,(H32*(1+(((H$10)-(SUM(H$30:H$32)))/(SUM(H$30:H$32))))),"")</f>
        <v/>
      </c>
      <c r="BI32" s="54" t="e">
        <f>IF(BI$29=FALSE,ROUNDDOWN(BH32,0),ROUND(BH32,0))</f>
        <v>#VALUE!</v>
      </c>
      <c r="BJ32" s="54" t="e">
        <f>IF(BI32=MAX(BI$30:BI$32),ROW(),"")</f>
        <v>#VALUE!</v>
      </c>
      <c r="BK32" s="54" t="str">
        <f>IF(BH$13=TRUE,"N/A",IF(BJ32&lt;&gt;0,IF(MIN(BJ$30:BJ$32)=BJ32,BI32+(BL$28-BK$28),BI32),BI32))</f>
        <v>N/A</v>
      </c>
      <c r="BL32" s="51"/>
      <c r="BM32" s="11"/>
      <c r="BN32" s="54" t="str">
        <f>IF(BN$13=FALSE,(J32*(1+(((J$10)-(SUM(J$30:J$32)))/(SUM(J$30:J$32))))),"")</f>
        <v/>
      </c>
      <c r="BO32" s="54" t="e">
        <f>IF(BO$29=FALSE,ROUNDDOWN(BN32,0),ROUND(BN32,0))</f>
        <v>#VALUE!</v>
      </c>
      <c r="BP32" s="54" t="e">
        <f>IF(BO32=MAX(BO$30:BO$32),ROW(),"")</f>
        <v>#VALUE!</v>
      </c>
      <c r="BQ32" s="54" t="str">
        <f>IF(BN$13=TRUE,"N/A",IF(BP32&lt;&gt;0,IF(MIN(BP$30:BP$32)=BP32,BO32+(BR$28-BQ$28),BO32),BO32))</f>
        <v>N/A</v>
      </c>
      <c r="BR32" s="56"/>
      <c r="BT32" s="74"/>
      <c r="BU32" s="74"/>
      <c r="BV32" s="74"/>
      <c r="BW32" s="74"/>
      <c r="BX32" s="74"/>
      <c r="BY32" s="74"/>
      <c r="BZ32" s="74"/>
      <c r="CA32" s="74"/>
      <c r="CB32" s="74"/>
    </row>
    <row r="33" spans="1:80" s="34" customFormat="1" ht="3.95" customHeight="1" x14ac:dyDescent="0.2">
      <c r="A33" s="104"/>
      <c r="B33" s="31"/>
      <c r="C33" s="33"/>
      <c r="D33" s="33"/>
      <c r="E33" s="33"/>
      <c r="F33" s="39" t="s">
        <v>58</v>
      </c>
      <c r="G33" s="39"/>
      <c r="H33" s="39"/>
      <c r="I33" s="39"/>
      <c r="J33" s="39"/>
      <c r="M33" s="39"/>
      <c r="N33" s="39"/>
      <c r="P33" s="39"/>
      <c r="Q33" s="39"/>
      <c r="R33" s="39"/>
      <c r="S33" s="39"/>
      <c r="T33" s="39"/>
      <c r="V33" s="39"/>
      <c r="W33" s="39"/>
      <c r="X33" s="39"/>
      <c r="Y33" s="39"/>
      <c r="Z33" s="39"/>
      <c r="AA33" s="39"/>
      <c r="AB33" s="39"/>
      <c r="AC33" s="39"/>
      <c r="AD33" s="39"/>
      <c r="AE33" s="39"/>
      <c r="AF33" s="37"/>
      <c r="AG33" s="105"/>
      <c r="AH33" s="31"/>
      <c r="AI33" s="167"/>
      <c r="AJ33" s="37"/>
      <c r="AK33" s="104"/>
      <c r="AL33" s="38"/>
      <c r="AM33" s="38"/>
      <c r="AN33" s="38"/>
      <c r="AO33" s="38"/>
      <c r="AP33" s="38"/>
      <c r="AQ33" s="38"/>
      <c r="AR33" s="38"/>
      <c r="AS33" s="38"/>
      <c r="AT33" s="38"/>
      <c r="AU33" s="38"/>
      <c r="AV33" s="38"/>
      <c r="AW33" s="38"/>
      <c r="AX33" s="38"/>
      <c r="AY33" s="38"/>
      <c r="AZ33" s="38"/>
      <c r="BA33" s="38"/>
      <c r="BB33" s="56"/>
      <c r="BC33" s="56"/>
      <c r="BD33" s="56"/>
      <c r="BE33" s="56"/>
      <c r="BF33" s="56"/>
      <c r="BH33" s="56"/>
      <c r="BI33" s="56"/>
      <c r="BJ33" s="56"/>
      <c r="BK33" s="56"/>
      <c r="BL33" s="56"/>
      <c r="BN33" s="56"/>
      <c r="BO33" s="56"/>
      <c r="BP33" s="56"/>
      <c r="BQ33" s="56"/>
      <c r="BR33" s="56"/>
      <c r="BT33" s="74"/>
      <c r="BU33" s="74"/>
      <c r="BV33" s="74"/>
      <c r="BW33" s="74"/>
      <c r="BX33" s="74"/>
      <c r="BY33" s="74"/>
      <c r="BZ33" s="74"/>
      <c r="CA33" s="74"/>
      <c r="CB33" s="74"/>
    </row>
    <row r="34" spans="1:80" s="34" customFormat="1" ht="12.75" customHeight="1" thickBot="1" x14ac:dyDescent="0.25">
      <c r="A34" s="104"/>
      <c r="B34" s="31"/>
      <c r="C34" s="33"/>
      <c r="D34" s="11" t="s">
        <v>32</v>
      </c>
      <c r="E34" s="33"/>
      <c r="F34" s="76" t="str">
        <f>IF(AND(F30="",F32=""),"",IF(F10="","",F32+F30&amp;" ("&amp;ROUND((F32+F30)/F$10*100,0)&amp;"%)"))</f>
        <v/>
      </c>
      <c r="G34" s="14"/>
      <c r="H34" s="76" t="str">
        <f>IF(AND(H30="",H32=""),"",IF(H10="","",H32+H30&amp;" ("&amp;ROUND((H32+H30)/H$10*100,0)&amp;"%)"))</f>
        <v/>
      </c>
      <c r="I34" s="16"/>
      <c r="J34" s="76" t="str">
        <f>IF(AND(J30="",J32=""),"",IF(J10="","",J32+J30&amp;" ("&amp;ROUND((J32+J30)/J$10*100,0)&amp;"%)"))</f>
        <v/>
      </c>
      <c r="K34" s="11"/>
      <c r="L34" s="11"/>
      <c r="M34" s="29" t="e">
        <f>(F34+H34)+(J34)</f>
        <v>#VALUE!</v>
      </c>
      <c r="N34" s="25"/>
      <c r="O34" s="11"/>
      <c r="P34" s="17"/>
      <c r="Q34" s="16"/>
      <c r="R34" s="17"/>
      <c r="S34" s="17"/>
      <c r="T34" s="17"/>
      <c r="U34" s="11"/>
      <c r="V34" s="25">
        <f>(P34+R34)+(T34)</f>
        <v>0</v>
      </c>
      <c r="W34" s="25"/>
      <c r="X34" s="25"/>
      <c r="Y34" s="17"/>
      <c r="Z34" s="16"/>
      <c r="AA34" s="17"/>
      <c r="AB34" s="134"/>
      <c r="AC34" s="17"/>
      <c r="AD34" s="134"/>
      <c r="AE34" s="29" t="str">
        <f>IF(AND(AE30="N/A",AE32="N/A"),"N/A",IF(AE30="N/A",0,AE30)+IF(AE32="N/A",0,AE32))</f>
        <v>N/A</v>
      </c>
      <c r="AF34" s="37"/>
      <c r="AG34" s="105"/>
      <c r="AH34" s="31"/>
      <c r="AI34" s="167"/>
      <c r="AJ34" s="37"/>
      <c r="AK34" s="104"/>
      <c r="AL34" s="38"/>
      <c r="AM34" s="38"/>
      <c r="AN34" s="38"/>
      <c r="AO34" s="38"/>
      <c r="AP34" s="38"/>
      <c r="AQ34" s="38"/>
      <c r="AR34" s="38"/>
      <c r="AS34" s="38"/>
      <c r="AT34" s="38"/>
      <c r="AU34" s="38"/>
      <c r="AV34" s="38"/>
      <c r="AW34" s="38"/>
      <c r="AX34" s="38"/>
      <c r="AY34" s="38"/>
      <c r="AZ34" s="38"/>
      <c r="BA34" s="38"/>
      <c r="BB34" s="56"/>
      <c r="BC34" s="56"/>
      <c r="BD34" s="56"/>
      <c r="BE34" s="56"/>
      <c r="BF34" s="56"/>
      <c r="BG34" s="38"/>
      <c r="BH34" s="56"/>
      <c r="BI34" s="56"/>
      <c r="BJ34" s="56"/>
      <c r="BK34" s="56"/>
      <c r="BL34" s="56"/>
      <c r="BM34" s="38"/>
      <c r="BN34" s="56"/>
      <c r="BO34" s="56"/>
      <c r="BP34" s="56"/>
      <c r="BQ34" s="56"/>
      <c r="BR34" s="56"/>
      <c r="BT34" s="74"/>
      <c r="BU34" s="74" t="s">
        <v>33</v>
      </c>
      <c r="BV34" s="74"/>
      <c r="BW34" s="74" t="s">
        <v>57</v>
      </c>
      <c r="BX34" s="74"/>
      <c r="BY34" s="74"/>
      <c r="BZ34" s="74"/>
      <c r="CA34" s="74"/>
      <c r="CB34" s="74"/>
    </row>
    <row r="35" spans="1:80" s="34" customFormat="1" ht="12.75" customHeight="1" thickBot="1" x14ac:dyDescent="0.25">
      <c r="A35" s="104"/>
      <c r="B35" s="31"/>
      <c r="C35" s="33"/>
      <c r="D35" s="33"/>
      <c r="E35" s="33"/>
      <c r="F35" s="39"/>
      <c r="G35" s="39"/>
      <c r="H35" s="39"/>
      <c r="I35" s="39"/>
      <c r="J35" s="39"/>
      <c r="M35" s="39"/>
      <c r="N35" s="39"/>
      <c r="P35" s="39"/>
      <c r="Q35" s="39"/>
      <c r="R35" s="39"/>
      <c r="S35" s="39"/>
      <c r="T35" s="39"/>
      <c r="V35" s="39"/>
      <c r="W35" s="39"/>
      <c r="X35" s="39"/>
      <c r="Y35" s="39"/>
      <c r="Z35" s="39"/>
      <c r="AA35" s="39"/>
      <c r="AB35" s="39"/>
      <c r="AC35" s="39"/>
      <c r="AD35" s="39"/>
      <c r="AE35" s="39"/>
      <c r="AF35" s="37"/>
      <c r="AG35" s="105"/>
      <c r="AH35" s="31"/>
      <c r="AI35" s="167"/>
      <c r="AJ35" s="37"/>
      <c r="AK35" s="104"/>
      <c r="AL35" s="38"/>
      <c r="AM35" s="38"/>
      <c r="AN35" s="38"/>
      <c r="AO35" s="38"/>
      <c r="AP35" s="38"/>
      <c r="AQ35" s="38"/>
      <c r="AR35" s="38"/>
      <c r="AS35" s="38"/>
      <c r="AT35" s="38"/>
      <c r="AU35" s="38"/>
      <c r="AV35" s="38"/>
      <c r="AW35" s="38"/>
      <c r="AX35" s="38"/>
      <c r="AY35" s="38"/>
      <c r="AZ35" s="38"/>
      <c r="BA35" s="38"/>
      <c r="BB35" s="56"/>
      <c r="BC35" s="56"/>
      <c r="BD35" s="56"/>
      <c r="BE35" s="56"/>
      <c r="BF35" s="56"/>
      <c r="BG35" s="38"/>
      <c r="BH35" s="56"/>
      <c r="BI35" s="56"/>
      <c r="BJ35" s="56"/>
      <c r="BK35" s="56"/>
      <c r="BL35" s="56"/>
      <c r="BM35" s="38"/>
      <c r="BN35" s="56"/>
      <c r="BO35" s="56"/>
      <c r="BP35" s="56"/>
      <c r="BQ35" s="56"/>
      <c r="BR35" s="56"/>
      <c r="BT35" s="74"/>
      <c r="BU35" s="83" t="str">
        <f>(IF(AND(F38="",F40="",F42="",F44="",F46="",F48=""),"",(IF(AND(BB13=FALSE,BB36=FALSE),"ES race total number of persons for which race is known ("&amp;TEXT(F38+F40+F42+F44+F46+F48,"0")&amp;") &gt; to ES total number of veterans("&amp;TEXT(F10,"0")&amp;")"&amp;CHAR(10),"")&amp;
IF(AND(BB13=FALSE,BB37=FALSE),"ES race count ("&amp;TEXT(F38+F40+F42+F44+F46+F48,"0")&amp;") is less than 80% of total number of ES veterans ("&amp;TEXT(F10,"0")&amp;")"&amp;CHAR(10),""))))&amp;
(IF(AND(H38="",H40="",H42="",H44="",H46="",H48=""),"",(IF(AND(BH13=FALSE,BH36=FALSE),"TH race total number of persons for which race is known ("&amp;TEXT(H38+H40+H42+H44+H46+H48,"0")&amp;") &gt; to TH total number of veterans ("&amp;TEXT(H10,"0")&amp;")"&amp;CHAR(10),"")&amp;
IF(AND(BH13=FALSE,BH37=FALSE),"TH race count ("&amp;TEXT(H38+H40+H42+H44+H46+H48,"0")&amp;") is less than 80% of total number of TH veterans ("&amp;TEXT(H10,"0")&amp;")"&amp;CHAR(10),""))))&amp;
(IF(AND(J38="",J40="",J42="",J44="",J46="",J48),"",(IF(AND(BN13=FALSE,BN36=FALSE),"Unsheltered race total number of persons for which race is known ("&amp;TEXT(J38+J40+J42+J44+J46+J48,"0")&amp;") &gt; to unsheltered total number of veterans ("&amp;TEXT(J10,"0")&amp;")"&amp;CHAR(10),"")&amp;
IF(AND(BN13=FALSE,BN37=FALSE),"Unsheltered race count ("&amp;TEXT(J38+J40+J42+J44+J46+J48,"0")&amp;") is less than 80% of total number of unsheltered veterans ("&amp;TEXT(J10,"0")&amp;")"&amp;CHAR(10),""))))</f>
        <v/>
      </c>
      <c r="BV35" s="74"/>
      <c r="BW35" s="74"/>
      <c r="BX35" s="74"/>
      <c r="BY35" s="74"/>
      <c r="BZ35" s="74"/>
      <c r="CA35" s="74"/>
      <c r="CB35" s="74"/>
    </row>
    <row r="36" spans="1:80" s="34" customFormat="1" ht="12.75" customHeight="1" thickBot="1" x14ac:dyDescent="0.25">
      <c r="A36" s="104"/>
      <c r="B36" s="31"/>
      <c r="C36" s="19" t="s">
        <v>61</v>
      </c>
      <c r="D36" s="33"/>
      <c r="E36" s="33"/>
      <c r="F36" s="168" t="s">
        <v>0</v>
      </c>
      <c r="G36" s="168"/>
      <c r="H36" s="168"/>
      <c r="I36" s="46"/>
      <c r="J36" s="130" t="s">
        <v>1</v>
      </c>
      <c r="L36" s="35"/>
      <c r="M36" s="27" t="s">
        <v>2</v>
      </c>
      <c r="N36" s="36"/>
      <c r="P36" s="169" t="s">
        <v>0</v>
      </c>
      <c r="Q36" s="169"/>
      <c r="R36" s="169"/>
      <c r="S36" s="137"/>
      <c r="T36" s="131" t="s">
        <v>1</v>
      </c>
      <c r="U36" s="35"/>
      <c r="V36" s="27" t="s">
        <v>2</v>
      </c>
      <c r="W36" s="36"/>
      <c r="X36" s="11"/>
      <c r="Y36" s="170" t="s">
        <v>0</v>
      </c>
      <c r="Z36" s="170"/>
      <c r="AA36" s="170"/>
      <c r="AB36" s="137"/>
      <c r="AC36" s="132" t="s">
        <v>1</v>
      </c>
      <c r="AD36" s="137"/>
      <c r="AE36" s="136" t="s">
        <v>2</v>
      </c>
      <c r="AF36" s="37"/>
      <c r="AG36" s="105"/>
      <c r="AH36" s="31"/>
      <c r="AI36" s="69" t="str">
        <f>IF(AI37&lt;&gt;"", "Race Errors","")</f>
        <v/>
      </c>
      <c r="AJ36" s="37"/>
      <c r="AK36" s="104"/>
      <c r="AL36" s="38"/>
      <c r="AM36" s="38"/>
      <c r="AN36" s="38"/>
      <c r="AO36" s="38"/>
      <c r="AP36" s="38"/>
      <c r="AQ36" s="38"/>
      <c r="AR36" s="38"/>
      <c r="AS36" s="38"/>
      <c r="AT36" s="38"/>
      <c r="AU36" s="38"/>
      <c r="AV36" s="38"/>
      <c r="AW36" s="38"/>
      <c r="AX36" s="38"/>
      <c r="AY36" s="38"/>
      <c r="AZ36" s="38"/>
      <c r="BA36" s="38"/>
      <c r="BB36" s="51" t="b">
        <f>IF((F$10)&gt;=(SUM(F$38:F$48)), TRUE,FALSE)</f>
        <v>1</v>
      </c>
      <c r="BC36" s="52" t="e">
        <f>(ROUND(BB38,0)+ROUND(BB40,0)+ROUND(BB42,0)+ROUND(BB44,0)+ROUND(BB46,0)+ROUND(BB48,0))</f>
        <v>#VALUE!</v>
      </c>
      <c r="BD36" s="52"/>
      <c r="BE36" s="52" t="e">
        <f>SUM(BC$38:BC$48)</f>
        <v>#VALUE!</v>
      </c>
      <c r="BF36" s="52">
        <f>(F$10)</f>
        <v>0</v>
      </c>
      <c r="BG36" s="60"/>
      <c r="BH36" s="51" t="b">
        <f>IF((H$10)&gt;=(SUM(H$38:H$48)),TRUE,FALSE)</f>
        <v>1</v>
      </c>
      <c r="BI36" s="52">
        <f>IF(BH13=FALSE,((ROUND(BH38,0)+ROUND(BH40,0)+ROUND(BH42,0)+ROUND(BH44,0)+ROUND(BH46,0)+ROUND(BH48,0))),0)</f>
        <v>0</v>
      </c>
      <c r="BJ36" s="52"/>
      <c r="BK36" s="52" t="e">
        <f>SUM(BI38:BI48)</f>
        <v>#VALUE!</v>
      </c>
      <c r="BL36" s="52">
        <f>(H$10)</f>
        <v>0</v>
      </c>
      <c r="BM36" s="61"/>
      <c r="BN36" s="51" t="b">
        <f>IF((J$10)&gt;=(SUM(I$38:I$48)), TRUE,FALSE)</f>
        <v>1</v>
      </c>
      <c r="BO36" s="52">
        <f>IF(BN13=FALSE,((ROUND(BN38,0)+ROUND(BN40,0)+ROUND(BN42,0)+ROUND(BN44,0)+ROUND(BN46,0)+ROUND(BN48,0))),0)</f>
        <v>0</v>
      </c>
      <c r="BP36" s="52"/>
      <c r="BQ36" s="52" t="e">
        <f>SUM(BO38:BO48)</f>
        <v>#VALUE!</v>
      </c>
      <c r="BR36" s="62">
        <f>(J$10)</f>
        <v>0</v>
      </c>
      <c r="BS36" s="85"/>
      <c r="BT36" s="74"/>
      <c r="BU36" s="83"/>
      <c r="BV36" s="74"/>
      <c r="BW36" s="74" t="s">
        <v>3</v>
      </c>
      <c r="BX36" s="74"/>
      <c r="BY36" s="74" t="s">
        <v>4</v>
      </c>
      <c r="BZ36" s="74"/>
      <c r="CA36" s="74" t="s">
        <v>1</v>
      </c>
      <c r="CB36" s="74"/>
    </row>
    <row r="37" spans="1:80" s="34" customFormat="1" ht="12.75" customHeight="1" thickBot="1" x14ac:dyDescent="0.25">
      <c r="A37" s="104"/>
      <c r="B37" s="31"/>
      <c r="C37" s="33"/>
      <c r="D37" s="38"/>
      <c r="E37" s="33"/>
      <c r="F37" s="121" t="s">
        <v>3</v>
      </c>
      <c r="G37" s="121"/>
      <c r="H37" s="13" t="s">
        <v>4</v>
      </c>
      <c r="I37" s="121"/>
      <c r="J37" s="134"/>
      <c r="M37" s="39"/>
      <c r="N37" s="39"/>
      <c r="P37" s="121" t="s">
        <v>3</v>
      </c>
      <c r="Q37" s="121"/>
      <c r="R37" s="13" t="s">
        <v>4</v>
      </c>
      <c r="S37" s="134"/>
      <c r="T37" s="134"/>
      <c r="V37" s="39"/>
      <c r="W37" s="39"/>
      <c r="X37" s="39"/>
      <c r="Y37" s="121" t="s">
        <v>3</v>
      </c>
      <c r="Z37" s="121"/>
      <c r="AA37" s="13" t="s">
        <v>4</v>
      </c>
      <c r="AB37" s="134"/>
      <c r="AC37" s="134"/>
      <c r="AD37" s="134"/>
      <c r="AE37" s="134"/>
      <c r="AF37" s="37"/>
      <c r="AG37" s="105"/>
      <c r="AH37" s="31"/>
      <c r="AI37" s="167" t="str">
        <f>IF(BU35="","",BU35&amp;CHAR(10))&amp;IF(BU36="","",BU36&amp;CHAR(10))&amp;IF(BU37="","",BU37&amp;CHAR(10))&amp;IF(BU38="","",BU38&amp;CHAR(10))&amp;IF(BU40="","",BU40&amp;CHAR(10))&amp;IF(BU42="","",BU42&amp;CHAR(10))&amp;IF(BU44="","",BU44&amp;CHAR(10))&amp;IF(BU46="","",BU46&amp;CHAR(10))&amp;IF(BU48="","",BU48&amp;CHAR(10))</f>
        <v/>
      </c>
      <c r="AJ37" s="37"/>
      <c r="AK37" s="104"/>
      <c r="BB37" s="52" t="b">
        <f>IF(BB13=FALSE,(IF(SUM(F$38:F$48)/(F$10)&gt;=0.8,TRUE,FALSE)),FALSE)</f>
        <v>0</v>
      </c>
      <c r="BC37" s="51" t="e">
        <f>(F$10)=(ROUND(BB38,0)+ROUND(BB40,0)+ROUND(BB42,0)+ROUND(BB44,0)+ROUND(BB46,0)+ROUND(BB48,0))</f>
        <v>#VALUE!</v>
      </c>
      <c r="BD37" s="51"/>
      <c r="BE37" s="51"/>
      <c r="BF37" s="51"/>
      <c r="BG37" s="11"/>
      <c r="BH37" s="52" t="b">
        <f>IF(BH13=FALSE,(IF((SUM(H$38:H$48)/(H$10)&gt;=0.8),TRUE,FALSE)),FALSE)</f>
        <v>0</v>
      </c>
      <c r="BI37" s="51" t="e">
        <f>(H$10)=(ROUND(BH38,0)+ROUND(BH40,0)+ROUND(BH42,0)+ROUND(BH44,0)+ROUND(BH46,0)+ROUND(BH48,0))</f>
        <v>#VALUE!</v>
      </c>
      <c r="BJ37" s="51"/>
      <c r="BK37" s="51"/>
      <c r="BL37" s="51"/>
      <c r="BM37" s="11"/>
      <c r="BN37" s="52" t="b">
        <f>IF(BN13=FALSE,(IF((SUM(J$38:J$48))/(J$10)&gt;=0.8,TRUE,FALSE)),FALSE)</f>
        <v>0</v>
      </c>
      <c r="BO37" s="51" t="e">
        <f>(J$10)=(ROUND(BN38,0)+ROUND(BN40,0)+ROUND(BN42,0)+ROUND(BN44,0)+ROUND(BN46,0)+ROUND(BN48,0))</f>
        <v>#VALUE!</v>
      </c>
      <c r="BP37" s="51"/>
      <c r="BQ37" s="56"/>
      <c r="BR37" s="56"/>
      <c r="BT37" s="84"/>
      <c r="BU37" s="83"/>
      <c r="BV37" s="84"/>
      <c r="BW37" s="86" t="b">
        <f>IF(OR(F$10="",F$10=0),FALSE,OR((AND(((SUM(F$38:F$48)/F$10)*100&gt;0),((SUM(F$38:F$48)/F$10)*100)&lt;80)),(((SUM(F$38:F$48))/F$10*100)&gt;100)))</f>
        <v>0</v>
      </c>
      <c r="BX37" s="87"/>
      <c r="BY37" s="87" t="b">
        <f>IF(OR(H$10="",H$10=0),FALSE,OR((AND(((SUM(H$38:H$48)/H$10)*100&gt;0),((SUM(H$38:H$48)/H$10)*100)&lt;80)),(((SUM(H$38:H$48))/H$10*100)&gt;100)))</f>
        <v>0</v>
      </c>
      <c r="BZ37" s="87"/>
      <c r="CA37" s="87" t="b">
        <f>IF(OR(J$10="",J$10=0),FALSE,OR((AND(((SUM(J$38:J$48)/J$10)*100&gt;0),((SUM(J$38:J$48)/J$10)*100)&lt;80)),(((SUM(J$38:J$48))/J$10*100)&gt;100)))</f>
        <v>0</v>
      </c>
      <c r="CB37" s="87"/>
    </row>
    <row r="38" spans="1:80" s="34" customFormat="1" ht="12.75" customHeight="1" x14ac:dyDescent="0.2">
      <c r="A38" s="104"/>
      <c r="B38" s="31"/>
      <c r="C38" s="10"/>
      <c r="D38" s="10" t="s">
        <v>9</v>
      </c>
      <c r="E38" s="33"/>
      <c r="F38" s="30"/>
      <c r="G38" s="14"/>
      <c r="H38" s="30"/>
      <c r="I38" s="16"/>
      <c r="J38" s="30"/>
      <c r="M38" s="29">
        <f>(F38+H38)+(J38)</f>
        <v>0</v>
      </c>
      <c r="N38" s="40"/>
      <c r="P38" s="92" t="str">
        <f>IF(Y38="N/A","N/A",IF(BB$36=TRUE,Y38-F38,"N/A"))</f>
        <v>N/A</v>
      </c>
      <c r="Q38" s="98"/>
      <c r="R38" s="92" t="str">
        <f>IF(AA38="N/A","N/A",IF(BH$36=TRUE,AA38-H38,"N/A"))</f>
        <v>N/A</v>
      </c>
      <c r="S38" s="99"/>
      <c r="T38" s="92" t="str">
        <f>IF(AC38="N/A","N/A",IF(BN$36=TRUE,AC38-J38,"N/A"))</f>
        <v>N/A</v>
      </c>
      <c r="U38" s="11"/>
      <c r="V38" s="29" t="e">
        <f>(P38+R38)+(T38)</f>
        <v>#VALUE!</v>
      </c>
      <c r="W38" s="40"/>
      <c r="X38" s="40"/>
      <c r="Y38" s="93" t="str">
        <f>IF(F38=0,"N/A",BE$38)</f>
        <v>N/A</v>
      </c>
      <c r="Z38" s="94"/>
      <c r="AA38" s="93" t="str">
        <f>IF(H38=0,"N/A",BK$38)</f>
        <v>N/A</v>
      </c>
      <c r="AB38" s="95"/>
      <c r="AC38" s="93" t="str">
        <f>IF(J38=0,"N/A",BQ$38)</f>
        <v>N/A</v>
      </c>
      <c r="AD38" s="134"/>
      <c r="AE38" s="29" t="str">
        <f>(IF((AND(Y38="N/A",AA38="N/A",AC38="N/A")),"N/A",(IF(Y38="N/A",0,Y38))+(IF(AA38="N/A",0,AA38))+(IF(AC38="N/A",0,AC38))))</f>
        <v>N/A</v>
      </c>
      <c r="AF38" s="37"/>
      <c r="AG38" s="105"/>
      <c r="AH38" s="31"/>
      <c r="AI38" s="167"/>
      <c r="AJ38" s="37"/>
      <c r="AK38" s="104"/>
      <c r="AL38" s="38"/>
      <c r="AM38" s="38"/>
      <c r="AN38" s="38"/>
      <c r="AO38" s="38"/>
      <c r="AP38" s="38"/>
      <c r="AQ38" s="38"/>
      <c r="AR38" s="38"/>
      <c r="AS38" s="38"/>
      <c r="AT38" s="38"/>
      <c r="AU38" s="38"/>
      <c r="AV38" s="38"/>
      <c r="AW38" s="38"/>
      <c r="AX38" s="38"/>
      <c r="AY38" s="38"/>
      <c r="AZ38" s="38"/>
      <c r="BA38" s="38"/>
      <c r="BB38" s="54" t="str">
        <f>IF(BB$13=FALSE,(F38*(1+(((F$10)-(SUM(F$38:F$48)))/(SUM(F$38:F$48))))),"")</f>
        <v/>
      </c>
      <c r="BC38" s="54" t="e">
        <f>IF(BC$37=FALSE,ROUNDDOWN(BB38,0),ROUND(BB38,0))</f>
        <v>#VALUE!</v>
      </c>
      <c r="BD38" s="54" t="e">
        <f>IF(BC38=MAX(BC$38:BC$48),ROW(),"")</f>
        <v>#VALUE!</v>
      </c>
      <c r="BE38" s="54" t="str">
        <f>IF(BB$13=TRUE,"N/A",IF(BD38&lt;&gt;0,IF(MIN(BD$38:BD$48)=BD38,BC38+(BF$36-BE$36),BC38),BC38))</f>
        <v>N/A</v>
      </c>
      <c r="BF38" s="51"/>
      <c r="BG38" s="11"/>
      <c r="BH38" s="54" t="str">
        <f>IF(BH$13=FALSE,(H38*(1+(((H$10)-(SUM(H$38:H$48)))/(SUM(H$38:H$48))))),"")</f>
        <v/>
      </c>
      <c r="BI38" s="54" t="e">
        <f>IF(BI$37=FALSE,ROUNDDOWN(BH38,0),ROUND(BH38,0))</f>
        <v>#VALUE!</v>
      </c>
      <c r="BJ38" s="54" t="e">
        <f>IF(BI38=MAX(BI$38:BI$48),ROW(),"")</f>
        <v>#VALUE!</v>
      </c>
      <c r="BK38" s="54" t="str">
        <f>IF(BH$13=TRUE,"N/A",IF(BJ38&lt;&gt;0,IF(MIN(BJ$38:BJ$48)=BJ38,BI38+(BL$36-BK$36),BI38),BI38))</f>
        <v>N/A</v>
      </c>
      <c r="BL38" s="51"/>
      <c r="BM38" s="11"/>
      <c r="BN38" s="54" t="str">
        <f>IF(BN$13=FALSE,(J38*(1+(((J$10)-(SUM(J$38:J$48)))/(SUM(J$38:J$48))))),"")</f>
        <v/>
      </c>
      <c r="BO38" s="54" t="e">
        <f>IF(BO$37=FALSE,ROUNDDOWN(BN38,0),ROUND(BN38,0))</f>
        <v>#VALUE!</v>
      </c>
      <c r="BP38" s="54" t="e">
        <f>IF(BO38=MAX(BO$38:BO$48),ROW(),"")</f>
        <v>#VALUE!</v>
      </c>
      <c r="BQ38" s="54" t="str">
        <f>IF(BN$13=TRUE,"N/A",IF(BP38&lt;&gt;0,IF(MIN(BP$38:BP$48)=BP38,BO38+(BR$36-BQ$36),BO38),BO38))</f>
        <v>N/A</v>
      </c>
      <c r="BR38" s="56"/>
      <c r="BT38" s="10"/>
      <c r="BU38" s="89"/>
      <c r="BV38" s="74"/>
      <c r="BW38" s="87"/>
      <c r="BX38" s="87"/>
      <c r="BY38" s="87"/>
      <c r="BZ38" s="87"/>
      <c r="CA38" s="87"/>
      <c r="CB38" s="87"/>
    </row>
    <row r="39" spans="1:80" s="34" customFormat="1" ht="3.95" customHeight="1" x14ac:dyDescent="0.2">
      <c r="A39" s="105"/>
      <c r="B39" s="31"/>
      <c r="C39" s="10"/>
      <c r="D39" s="10"/>
      <c r="E39" s="33"/>
      <c r="F39" s="15"/>
      <c r="G39" s="16"/>
      <c r="H39" s="15"/>
      <c r="I39" s="16"/>
      <c r="J39" s="15"/>
      <c r="M39" s="18"/>
      <c r="N39" s="39"/>
      <c r="P39" s="100"/>
      <c r="Q39" s="98"/>
      <c r="R39" s="100"/>
      <c r="S39" s="99"/>
      <c r="T39" s="100"/>
      <c r="U39" s="11"/>
      <c r="V39" s="18"/>
      <c r="W39" s="39"/>
      <c r="X39" s="39"/>
      <c r="Y39" s="96"/>
      <c r="Z39" s="97"/>
      <c r="AA39" s="96"/>
      <c r="AB39" s="95"/>
      <c r="AC39" s="96"/>
      <c r="AD39" s="134"/>
      <c r="AE39" s="18"/>
      <c r="AF39" s="37"/>
      <c r="AG39" s="105"/>
      <c r="AH39" s="31"/>
      <c r="AI39" s="167"/>
      <c r="AJ39" s="37"/>
      <c r="AK39" s="105"/>
      <c r="BB39" s="55"/>
      <c r="BC39" s="51"/>
      <c r="BD39" s="51"/>
      <c r="BE39" s="51"/>
      <c r="BF39" s="51"/>
      <c r="BG39" s="11"/>
      <c r="BH39" s="55"/>
      <c r="BI39" s="51"/>
      <c r="BJ39" s="51"/>
      <c r="BK39" s="51"/>
      <c r="BL39" s="51"/>
      <c r="BM39" s="11"/>
      <c r="BN39" s="55"/>
      <c r="BO39" s="51"/>
      <c r="BP39" s="51"/>
      <c r="BQ39" s="51"/>
      <c r="BR39" s="56"/>
      <c r="BT39" s="10"/>
      <c r="BU39" s="90"/>
      <c r="BV39" s="84"/>
      <c r="BW39" s="84"/>
      <c r="BX39" s="84"/>
      <c r="BY39" s="84"/>
      <c r="BZ39" s="84"/>
      <c r="CA39" s="84"/>
      <c r="CB39" s="84"/>
    </row>
    <row r="40" spans="1:80" s="34" customFormat="1" ht="12.75" customHeight="1" x14ac:dyDescent="0.2">
      <c r="A40" s="104"/>
      <c r="B40" s="31"/>
      <c r="C40" s="10"/>
      <c r="D40" s="10" t="s">
        <v>12</v>
      </c>
      <c r="E40" s="33"/>
      <c r="F40" s="30"/>
      <c r="G40" s="14"/>
      <c r="H40" s="30"/>
      <c r="I40" s="16"/>
      <c r="J40" s="30"/>
      <c r="M40" s="29">
        <f>(F40+H40)+(J40)</f>
        <v>0</v>
      </c>
      <c r="N40" s="40"/>
      <c r="P40" s="92" t="str">
        <f>IF(Y40="N/A","N/A",IF(BB$36=TRUE,Y40-F40,"N/A"))</f>
        <v>N/A</v>
      </c>
      <c r="Q40" s="98"/>
      <c r="R40" s="92" t="str">
        <f>IF(AA40="N/A","N/A",IF(BH$36=TRUE,AA40-H40,"N/A"))</f>
        <v>N/A</v>
      </c>
      <c r="S40" s="99"/>
      <c r="T40" s="92" t="str">
        <f>IF(AC40="N/A","N/A",IF(BN$36=TRUE,AC40-J40,"N/A"))</f>
        <v>N/A</v>
      </c>
      <c r="U40" s="11"/>
      <c r="V40" s="29" t="e">
        <f>(P40+R40)+(T40)</f>
        <v>#VALUE!</v>
      </c>
      <c r="W40" s="40"/>
      <c r="X40" s="40"/>
      <c r="Y40" s="93" t="str">
        <f>IF(F40=0,"N/A",BE$40)</f>
        <v>N/A</v>
      </c>
      <c r="Z40" s="94"/>
      <c r="AA40" s="93" t="str">
        <f>IF(H40=0,"N/A",BK$40)</f>
        <v>N/A</v>
      </c>
      <c r="AB40" s="95"/>
      <c r="AC40" s="93" t="str">
        <f>IF(J40=0,"N/A",BQ$40)</f>
        <v>N/A</v>
      </c>
      <c r="AD40" s="134"/>
      <c r="AE40" s="29" t="str">
        <f>(IF((AND(Y40="N/A",AA40="N/A",AC40="N/A")),"N/A",(IF(Y40="N/A",0,Y40))+(IF(AA40="N/A",0,AA40))+(IF(AC40="N/A",0,AC40))))</f>
        <v>N/A</v>
      </c>
      <c r="AF40" s="37"/>
      <c r="AG40" s="105"/>
      <c r="AH40" s="31"/>
      <c r="AI40" s="167"/>
      <c r="AJ40" s="37"/>
      <c r="AK40" s="104"/>
      <c r="AL40" s="38"/>
      <c r="AM40" s="38"/>
      <c r="AN40" s="38"/>
      <c r="AO40" s="38"/>
      <c r="AP40" s="38"/>
      <c r="AQ40" s="38"/>
      <c r="AR40" s="38"/>
      <c r="AS40" s="38"/>
      <c r="AT40" s="38"/>
      <c r="AU40" s="38"/>
      <c r="AV40" s="38"/>
      <c r="AW40" s="38"/>
      <c r="AX40" s="38"/>
      <c r="AY40" s="38"/>
      <c r="AZ40" s="38"/>
      <c r="BA40" s="38"/>
      <c r="BB40" s="54" t="str">
        <f>IF(BB$13=FALSE,(F40*(1+(((F$10)-(SUM(F$38:F$48)))/(SUM(F$38:F$48))))),"")</f>
        <v/>
      </c>
      <c r="BC40" s="54" t="e">
        <f>IF(BC$37=FALSE,ROUNDDOWN(BB40,0),ROUND(BB40,0))</f>
        <v>#VALUE!</v>
      </c>
      <c r="BD40" s="54" t="e">
        <f>IF(BC40=MAX(BC$38:BC$48),ROW(),"")</f>
        <v>#VALUE!</v>
      </c>
      <c r="BE40" s="54" t="str">
        <f>IF(BB$13=TRUE,"N/A",IF(BD40&lt;&gt;0,IF(MIN(BD$38:BD$48)=BD40,BC40+(BF$36-BE$36),BC40),BC40))</f>
        <v>N/A</v>
      </c>
      <c r="BF40" s="53"/>
      <c r="BG40" s="60"/>
      <c r="BH40" s="54" t="str">
        <f>IF(BH$13=FALSE,(H40*(1+(((H$10)-(SUM(H$38:H$48)))/(SUM(H$38:H$48))))),"")</f>
        <v/>
      </c>
      <c r="BI40" s="54" t="e">
        <f>IF(BI$37=FALSE,ROUNDDOWN(BH40,0),ROUND(BH40,0))</f>
        <v>#VALUE!</v>
      </c>
      <c r="BJ40" s="54" t="e">
        <f>IF(BI40=MAX(BI$38:BI$48),ROW(),"")</f>
        <v>#VALUE!</v>
      </c>
      <c r="BK40" s="54" t="str">
        <f>IF(BH$13=TRUE,"N/A",IF(BJ40&lt;&gt;0,IF(MIN(BJ$38:BJ$48)=BJ40,BI40+(BL$36-BK$36),BI40),BI40))</f>
        <v>N/A</v>
      </c>
      <c r="BL40" s="51"/>
      <c r="BM40" s="11"/>
      <c r="BN40" s="54" t="str">
        <f>IF(BN$13=FALSE,(J40*(1+(((J$10)-(SUM(J$38:J$48)))/(SUM(J$38:J$48))))),"")</f>
        <v/>
      </c>
      <c r="BO40" s="54" t="e">
        <f>IF(BO$37=FALSE,ROUNDDOWN(BN40,0),ROUND(BN40,0))</f>
        <v>#VALUE!</v>
      </c>
      <c r="BP40" s="54" t="e">
        <f>IF(BO40=MAX(BO$38:BO$48),ROW(),"")</f>
        <v>#VALUE!</v>
      </c>
      <c r="BQ40" s="54" t="str">
        <f>IF(BN$13=TRUE,"N/A",IF(BP40&lt;&gt;0,IF(MIN(BP$38:BP$48)=BP40,BO40+(BR$36-BQ$36),BO40),BO40))</f>
        <v>N/A</v>
      </c>
      <c r="BR40" s="56"/>
      <c r="BT40" s="10"/>
      <c r="BU40" s="90"/>
      <c r="BV40" s="74"/>
      <c r="BW40" s="84"/>
      <c r="BX40" s="84"/>
      <c r="BY40" s="84"/>
      <c r="BZ40" s="84"/>
      <c r="CA40" s="84"/>
      <c r="CB40" s="84"/>
    </row>
    <row r="41" spans="1:80" s="34" customFormat="1" ht="3.95" customHeight="1" x14ac:dyDescent="0.2">
      <c r="A41" s="105"/>
      <c r="B41" s="31"/>
      <c r="C41" s="10"/>
      <c r="D41" s="10"/>
      <c r="E41" s="33"/>
      <c r="F41" s="41"/>
      <c r="G41" s="42"/>
      <c r="H41" s="41"/>
      <c r="I41" s="42"/>
      <c r="J41" s="41"/>
      <c r="M41" s="43"/>
      <c r="N41" s="40"/>
      <c r="P41" s="100"/>
      <c r="Q41" s="98"/>
      <c r="R41" s="100"/>
      <c r="S41" s="99"/>
      <c r="T41" s="100"/>
      <c r="V41" s="43"/>
      <c r="W41" s="40"/>
      <c r="X41" s="40"/>
      <c r="Y41" s="96"/>
      <c r="Z41" s="97"/>
      <c r="AA41" s="96"/>
      <c r="AB41" s="95"/>
      <c r="AC41" s="96"/>
      <c r="AD41" s="39"/>
      <c r="AE41" s="43"/>
      <c r="AF41" s="37"/>
      <c r="AG41" s="105"/>
      <c r="AH41" s="31"/>
      <c r="AI41" s="167"/>
      <c r="AJ41" s="37"/>
      <c r="AK41" s="105"/>
      <c r="BB41" s="56"/>
      <c r="BC41" s="56"/>
      <c r="BD41" s="51"/>
      <c r="BE41" s="56"/>
      <c r="BF41" s="56"/>
      <c r="BH41" s="56"/>
      <c r="BI41" s="56"/>
      <c r="BJ41" s="51"/>
      <c r="BK41" s="56"/>
      <c r="BL41" s="56"/>
      <c r="BM41" s="11"/>
      <c r="BN41" s="56"/>
      <c r="BO41" s="56"/>
      <c r="BP41" s="51"/>
      <c r="BQ41" s="56"/>
      <c r="BR41" s="56"/>
      <c r="BT41" s="10"/>
      <c r="BU41" s="90"/>
      <c r="BV41" s="84"/>
      <c r="BW41" s="84"/>
      <c r="BX41" s="84"/>
      <c r="BY41" s="84"/>
      <c r="BZ41" s="84"/>
      <c r="CA41" s="84"/>
      <c r="CB41" s="84"/>
    </row>
    <row r="42" spans="1:80" s="34" customFormat="1" ht="12.75" customHeight="1" x14ac:dyDescent="0.2">
      <c r="A42" s="104"/>
      <c r="B42" s="31"/>
      <c r="C42" s="10"/>
      <c r="D42" s="10" t="s">
        <v>10</v>
      </c>
      <c r="E42" s="33"/>
      <c r="F42" s="30"/>
      <c r="G42" s="14"/>
      <c r="H42" s="30"/>
      <c r="I42" s="16"/>
      <c r="J42" s="30"/>
      <c r="M42" s="29">
        <f>(F42+H42)+(J42)</f>
        <v>0</v>
      </c>
      <c r="N42" s="40"/>
      <c r="P42" s="92" t="str">
        <f>IF(Y42="N/A","N/A",IF(BB$36=TRUE,Y42-F42,"N/A"))</f>
        <v>N/A</v>
      </c>
      <c r="Q42" s="98"/>
      <c r="R42" s="92" t="str">
        <f>IF(AA42="N/A","N/A",IF(BH$36=TRUE,AA42-H42,"N/A"))</f>
        <v>N/A</v>
      </c>
      <c r="S42" s="99"/>
      <c r="T42" s="92" t="str">
        <f>IF(AC42="N/A","N/A",IF(BN$36=TRUE,AC42-J42,"N/A"))</f>
        <v>N/A</v>
      </c>
      <c r="U42" s="11"/>
      <c r="V42" s="29" t="e">
        <f>(P42+R42)+(T42)</f>
        <v>#VALUE!</v>
      </c>
      <c r="W42" s="40"/>
      <c r="X42" s="40"/>
      <c r="Y42" s="93" t="str">
        <f>IF(F42=0,"N/A",BE$42)</f>
        <v>N/A</v>
      </c>
      <c r="Z42" s="94"/>
      <c r="AA42" s="93" t="str">
        <f>IF(H42=0,"N/A",BK$42)</f>
        <v>N/A</v>
      </c>
      <c r="AB42" s="95"/>
      <c r="AC42" s="93" t="str">
        <f>IF(J42=0,"N/A",BQ$42)</f>
        <v>N/A</v>
      </c>
      <c r="AD42" s="134"/>
      <c r="AE42" s="29" t="str">
        <f>(IF((AND(Y42="N/A",AA42="N/A",AC42="N/A")),"N/A",(IF(Y42="N/A",0,Y42))+(IF(AA42="N/A",0,AA42))+(IF(AC42="N/A",0,AC42))))</f>
        <v>N/A</v>
      </c>
      <c r="AF42" s="37"/>
      <c r="AG42" s="105"/>
      <c r="AH42" s="31"/>
      <c r="AI42" s="167"/>
      <c r="AJ42" s="37"/>
      <c r="AK42" s="104"/>
      <c r="AL42" s="38"/>
      <c r="AM42" s="38"/>
      <c r="AN42" s="38"/>
      <c r="AO42" s="38"/>
      <c r="AP42" s="38"/>
      <c r="AQ42" s="38"/>
      <c r="AR42" s="38"/>
      <c r="AS42" s="38"/>
      <c r="AT42" s="38"/>
      <c r="AU42" s="38"/>
      <c r="AV42" s="38"/>
      <c r="AW42" s="38"/>
      <c r="AX42" s="38"/>
      <c r="AY42" s="38"/>
      <c r="AZ42" s="38"/>
      <c r="BA42" s="38"/>
      <c r="BB42" s="54" t="str">
        <f>IF(BB$13=FALSE,(F42*(1+(((F$10)-(SUM(F$38:F$48)))/(SUM(F$38:F$48))))),"")</f>
        <v/>
      </c>
      <c r="BC42" s="54" t="e">
        <f>IF(BC$37=FALSE,ROUNDDOWN(BB42,0),ROUND(BB42,0))</f>
        <v>#VALUE!</v>
      </c>
      <c r="BD42" s="54" t="e">
        <f>IF(BC42=MAX(BC$38:BC$48),ROW(),"")</f>
        <v>#VALUE!</v>
      </c>
      <c r="BE42" s="54" t="str">
        <f>IF(BB$13=TRUE,"N/A",IF(BD42&lt;&gt;0,IF(MIN(BD$38:BD$48)=BD42,BC42+(BF$36-BE$36),BC42),BC42))</f>
        <v>N/A</v>
      </c>
      <c r="BF42" s="56"/>
      <c r="BH42" s="54" t="str">
        <f>IF(BH$13=FALSE,(H42*(1+(((H$10)-(SUM(H$38:H$48)))/(SUM(H$38:H$48))))),"")</f>
        <v/>
      </c>
      <c r="BI42" s="54" t="e">
        <f>IF(BI$37=FALSE,ROUNDDOWN(BH42,0),ROUND(BH42,0))</f>
        <v>#VALUE!</v>
      </c>
      <c r="BJ42" s="54" t="e">
        <f>IF(BI42=MAX(BI$38:BI$48),ROW(),"")</f>
        <v>#VALUE!</v>
      </c>
      <c r="BK42" s="54" t="str">
        <f>IF(BH$13=TRUE,"N/A",IF(BJ42&lt;&gt;0,IF(MIN(BJ$38:BJ$48)=BJ42,BI42+(BL$36-BK$36),BI42),BI42))</f>
        <v>N/A</v>
      </c>
      <c r="BL42" s="56"/>
      <c r="BM42" s="11"/>
      <c r="BN42" s="54" t="str">
        <f>IF(BN$13=FALSE,(J42*(1+(((J$10)-(SUM(J$38:J$48)))/(SUM(J$38:J$48))))),"")</f>
        <v/>
      </c>
      <c r="BO42" s="54" t="e">
        <f>IF(BO$37=FALSE,ROUNDDOWN(BN42,0),ROUND(BN42,0))</f>
        <v>#VALUE!</v>
      </c>
      <c r="BP42" s="54" t="e">
        <f>IF(BO42=MAX(BO$38:BO$48),ROW(),"")</f>
        <v>#VALUE!</v>
      </c>
      <c r="BQ42" s="54" t="str">
        <f>IF(BN$13=TRUE,"N/A",IF(BP42&lt;&gt;0,IF(MIN(BP$38:BP$48)=BP42,BO42+(BR$36-BQ$36),BO42),BO42))</f>
        <v>N/A</v>
      </c>
      <c r="BR42" s="56"/>
      <c r="BT42" s="10"/>
      <c r="BU42" s="90"/>
      <c r="BV42" s="74"/>
      <c r="BW42" s="84"/>
      <c r="BX42" s="84"/>
      <c r="BY42" s="84"/>
      <c r="BZ42" s="84"/>
      <c r="CA42" s="84"/>
      <c r="CB42" s="84"/>
    </row>
    <row r="43" spans="1:80" s="34" customFormat="1" ht="3.95" customHeight="1" x14ac:dyDescent="0.2">
      <c r="A43" s="105"/>
      <c r="B43" s="31"/>
      <c r="C43" s="10"/>
      <c r="D43" s="10"/>
      <c r="E43" s="33"/>
      <c r="F43" s="15"/>
      <c r="G43" s="16"/>
      <c r="H43" s="15"/>
      <c r="I43" s="16"/>
      <c r="J43" s="15"/>
      <c r="M43" s="18"/>
      <c r="N43" s="40"/>
      <c r="P43" s="100"/>
      <c r="Q43" s="98"/>
      <c r="R43" s="100"/>
      <c r="S43" s="99"/>
      <c r="T43" s="100"/>
      <c r="U43" s="11"/>
      <c r="V43" s="18"/>
      <c r="W43" s="40"/>
      <c r="X43" s="40"/>
      <c r="Y43" s="96"/>
      <c r="Z43" s="97"/>
      <c r="AA43" s="96"/>
      <c r="AB43" s="95"/>
      <c r="AC43" s="96"/>
      <c r="AD43" s="134"/>
      <c r="AE43" s="18"/>
      <c r="AF43" s="37"/>
      <c r="AG43" s="105"/>
      <c r="AH43" s="31"/>
      <c r="AI43" s="167"/>
      <c r="AJ43" s="37"/>
      <c r="AK43" s="105"/>
      <c r="BB43" s="56"/>
      <c r="BC43" s="51"/>
      <c r="BD43" s="51"/>
      <c r="BE43" s="51"/>
      <c r="BF43" s="56"/>
      <c r="BH43" s="55"/>
      <c r="BI43" s="51"/>
      <c r="BJ43" s="51"/>
      <c r="BK43" s="51"/>
      <c r="BL43" s="56"/>
      <c r="BM43" s="11"/>
      <c r="BN43" s="55"/>
      <c r="BO43" s="51"/>
      <c r="BP43" s="51"/>
      <c r="BQ43" s="51"/>
      <c r="BR43" s="56"/>
      <c r="BT43" s="10"/>
      <c r="BU43" s="90"/>
      <c r="BV43" s="84"/>
      <c r="BW43" s="84"/>
      <c r="BX43" s="84"/>
      <c r="BY43" s="84"/>
      <c r="BZ43" s="84"/>
      <c r="CA43" s="84"/>
      <c r="CB43" s="84"/>
    </row>
    <row r="44" spans="1:80" s="34" customFormat="1" ht="12.75" customHeight="1" x14ac:dyDescent="0.2">
      <c r="A44" s="104"/>
      <c r="B44" s="31"/>
      <c r="C44" s="10"/>
      <c r="D44" s="10" t="s">
        <v>13</v>
      </c>
      <c r="E44" s="33"/>
      <c r="F44" s="30"/>
      <c r="G44" s="14"/>
      <c r="H44" s="30"/>
      <c r="I44" s="16"/>
      <c r="J44" s="30"/>
      <c r="M44" s="29">
        <f>(F44+H44)+(J44)</f>
        <v>0</v>
      </c>
      <c r="N44" s="40"/>
      <c r="P44" s="92" t="str">
        <f>IF(Y44="N/A","N/A",IF(BB$36=TRUE,Y44-F44,"N/A"))</f>
        <v>N/A</v>
      </c>
      <c r="Q44" s="98"/>
      <c r="R44" s="92" t="str">
        <f>IF(AA44="N/A","N/A",IF(BH$36=TRUE,AA44-H44,"N/A"))</f>
        <v>N/A</v>
      </c>
      <c r="S44" s="99"/>
      <c r="T44" s="92" t="str">
        <f>IF(AC44="N/A","N/A",IF(BN$36=TRUE,AC44-J44,"N/A"))</f>
        <v>N/A</v>
      </c>
      <c r="U44" s="11"/>
      <c r="V44" s="29" t="e">
        <f>(P44+R44)+(T44)</f>
        <v>#VALUE!</v>
      </c>
      <c r="W44" s="40"/>
      <c r="X44" s="40"/>
      <c r="Y44" s="93" t="str">
        <f>IF(F44=0,"N/A",BE$44)</f>
        <v>N/A</v>
      </c>
      <c r="Z44" s="94"/>
      <c r="AA44" s="93" t="str">
        <f>IF(H44=0,"N/A",BK$44)</f>
        <v>N/A</v>
      </c>
      <c r="AB44" s="95"/>
      <c r="AC44" s="93" t="str">
        <f>IF(J44=0,"N/A",BQ$44)</f>
        <v>N/A</v>
      </c>
      <c r="AD44" s="134"/>
      <c r="AE44" s="29" t="str">
        <f>(IF((AND(Y44="N/A",AA44="N/A",AC44="N/A")),"N/A",(IF(Y44="N/A",0,Y44))+(IF(AA44="N/A",0,AA44))+(IF(AC44="N/A",0,AC44))))</f>
        <v>N/A</v>
      </c>
      <c r="AF44" s="37"/>
      <c r="AG44" s="105"/>
      <c r="AH44" s="31"/>
      <c r="AI44" s="167"/>
      <c r="AJ44" s="37"/>
      <c r="AK44" s="104"/>
      <c r="AL44" s="38"/>
      <c r="AM44" s="38"/>
      <c r="AN44" s="38"/>
      <c r="AO44" s="38"/>
      <c r="AP44" s="38"/>
      <c r="AQ44" s="38"/>
      <c r="AR44" s="38"/>
      <c r="AS44" s="38"/>
      <c r="AT44" s="38"/>
      <c r="AU44" s="38"/>
      <c r="AV44" s="38"/>
      <c r="AW44" s="38"/>
      <c r="AX44" s="38"/>
      <c r="AY44" s="38"/>
      <c r="AZ44" s="38"/>
      <c r="BA44" s="38"/>
      <c r="BB44" s="54" t="str">
        <f>IF(BB$13=FALSE,(F44*(1+(((F$10)-(SUM(F$38:F$48)))/(SUM(F$38:F$48))))),"")</f>
        <v/>
      </c>
      <c r="BC44" s="54" t="e">
        <f>IF(BC$37=FALSE,ROUNDDOWN(BB44,0),ROUND(BB44,0))</f>
        <v>#VALUE!</v>
      </c>
      <c r="BD44" s="54" t="e">
        <f>IF(BC44=MAX(BC$38:BC$48),ROW(),"")</f>
        <v>#VALUE!</v>
      </c>
      <c r="BE44" s="54" t="str">
        <f>IF(BB$13=TRUE,"N/A",IF(BD44&lt;&gt;0,IF(MIN(BD$38:BD$48)=BD44,BC44+(BF$36-BE$36),BC44),BC44))</f>
        <v>N/A</v>
      </c>
      <c r="BF44" s="56"/>
      <c r="BH44" s="54" t="str">
        <f>IF(BH$13=FALSE,(H44*(1+(((H$10)-(SUM(H$38:H$48)))/(SUM(H$38:H$48))))),"")</f>
        <v/>
      </c>
      <c r="BI44" s="54" t="e">
        <f>IF(BI$37=FALSE,ROUNDDOWN(BH44,0),ROUND(BH44,0))</f>
        <v>#VALUE!</v>
      </c>
      <c r="BJ44" s="54" t="e">
        <f>IF(BI44=MAX(BI$38:BI$48),ROW(),"")</f>
        <v>#VALUE!</v>
      </c>
      <c r="BK44" s="54" t="str">
        <f>IF(BH$13=TRUE,"N/A",IF(BJ44&lt;&gt;0,IF(MIN(BJ$38:BJ$48)=BJ44,BI44+(BL$36-BK$36),BI44),BI44))</f>
        <v>N/A</v>
      </c>
      <c r="BL44" s="56"/>
      <c r="BM44" s="11"/>
      <c r="BN44" s="54" t="str">
        <f>IF(BN$13=FALSE,(J44*(1+(((J$10)-(SUM(J$38:J$48)))/(SUM(J$38:J$48))))),"")</f>
        <v/>
      </c>
      <c r="BO44" s="54" t="e">
        <f>IF(BO$37=FALSE,ROUNDDOWN(BN44,0),ROUND(BN44,0))</f>
        <v>#VALUE!</v>
      </c>
      <c r="BP44" s="54" t="e">
        <f>IF(BO44=MAX(BO$38:BO$48),ROW(),"")</f>
        <v>#VALUE!</v>
      </c>
      <c r="BQ44" s="54" t="str">
        <f>IF(BN$13=TRUE,"N/A",IF(BP44&lt;&gt;0,IF(MIN(BP$38:BP$48)=BP44,BO44+(BR$36-BQ$36),BO44),BO44))</f>
        <v>N/A</v>
      </c>
      <c r="BR44" s="56"/>
      <c r="BT44" s="10"/>
      <c r="BU44" s="90"/>
      <c r="BV44" s="74"/>
      <c r="BW44" s="84"/>
      <c r="BX44" s="84"/>
      <c r="BY44" s="84"/>
      <c r="BZ44" s="84"/>
      <c r="CA44" s="84"/>
      <c r="CB44" s="84"/>
    </row>
    <row r="45" spans="1:80" s="34" customFormat="1" ht="3.95" customHeight="1" x14ac:dyDescent="0.2">
      <c r="A45" s="105"/>
      <c r="B45" s="31"/>
      <c r="C45" s="10"/>
      <c r="D45" s="10"/>
      <c r="E45" s="33"/>
      <c r="F45" s="41"/>
      <c r="G45" s="42"/>
      <c r="H45" s="41"/>
      <c r="I45" s="42"/>
      <c r="J45" s="41"/>
      <c r="M45" s="43"/>
      <c r="N45" s="40"/>
      <c r="P45" s="100"/>
      <c r="Q45" s="98"/>
      <c r="R45" s="100"/>
      <c r="S45" s="101"/>
      <c r="T45" s="100"/>
      <c r="V45" s="43"/>
      <c r="W45" s="40"/>
      <c r="X45" s="40"/>
      <c r="Y45" s="96"/>
      <c r="Z45" s="97"/>
      <c r="AA45" s="96"/>
      <c r="AB45" s="95"/>
      <c r="AC45" s="96"/>
      <c r="AD45" s="39"/>
      <c r="AE45" s="43"/>
      <c r="AF45" s="37"/>
      <c r="AG45" s="105"/>
      <c r="AH45" s="31"/>
      <c r="AI45" s="167"/>
      <c r="AJ45" s="37"/>
      <c r="AK45" s="105"/>
      <c r="BB45" s="56"/>
      <c r="BC45" s="56"/>
      <c r="BD45" s="56"/>
      <c r="BE45" s="56"/>
      <c r="BF45" s="56"/>
      <c r="BH45" s="56"/>
      <c r="BI45" s="56"/>
      <c r="BJ45" s="56"/>
      <c r="BK45" s="56"/>
      <c r="BL45" s="56"/>
      <c r="BM45" s="11"/>
      <c r="BN45" s="56"/>
      <c r="BO45" s="56"/>
      <c r="BP45" s="56"/>
      <c r="BQ45" s="56"/>
      <c r="BR45" s="56"/>
      <c r="BT45" s="10"/>
      <c r="BU45" s="90"/>
      <c r="BV45" s="84"/>
      <c r="BW45" s="84"/>
      <c r="BX45" s="84"/>
      <c r="BY45" s="84"/>
      <c r="BZ45" s="84"/>
      <c r="CA45" s="84"/>
      <c r="CB45" s="84"/>
    </row>
    <row r="46" spans="1:80" s="34" customFormat="1" ht="12.75" customHeight="1" x14ac:dyDescent="0.2">
      <c r="A46" s="104"/>
      <c r="B46" s="31"/>
      <c r="C46" s="10"/>
      <c r="D46" s="10" t="s">
        <v>14</v>
      </c>
      <c r="E46" s="33"/>
      <c r="F46" s="30"/>
      <c r="G46" s="14"/>
      <c r="H46" s="30"/>
      <c r="I46" s="16"/>
      <c r="J46" s="30"/>
      <c r="M46" s="29">
        <f>(F46+H46)+(J46)</f>
        <v>0</v>
      </c>
      <c r="N46" s="40"/>
      <c r="P46" s="92" t="str">
        <f>IF(Y46="N/A","N/A",IF(BB$36=TRUE,Y46-F46,"N/A"))</f>
        <v>N/A</v>
      </c>
      <c r="Q46" s="98"/>
      <c r="R46" s="92" t="str">
        <f>IF(AA46="N/A","N/A",IF(BH$36=TRUE,AA46-H46,"N/A"))</f>
        <v>N/A</v>
      </c>
      <c r="S46" s="99"/>
      <c r="T46" s="92" t="str">
        <f>IF(AC46="N/A","N/A",IF(BN$36=TRUE,AC46-J46,"N/A"))</f>
        <v>N/A</v>
      </c>
      <c r="U46" s="11"/>
      <c r="V46" s="29" t="e">
        <f>(P46+R46)+(T46)</f>
        <v>#VALUE!</v>
      </c>
      <c r="W46" s="40"/>
      <c r="X46" s="40"/>
      <c r="Y46" s="93" t="str">
        <f>IF(F46=0,"N/A",BE$46)</f>
        <v>N/A</v>
      </c>
      <c r="Z46" s="94"/>
      <c r="AA46" s="93" t="str">
        <f>IF(H46=0,"N/A",BK$46)</f>
        <v>N/A</v>
      </c>
      <c r="AB46" s="95"/>
      <c r="AC46" s="93" t="str">
        <f>IF(J46=0,"N/A",BQ$46)</f>
        <v>N/A</v>
      </c>
      <c r="AD46" s="134"/>
      <c r="AE46" s="29" t="str">
        <f>(IF((AND(Y46="N/A",AA46="N/A",AC46="N/A")),"N/A",(IF(Y46="N/A",0,Y46))+(IF(AA46="N/A",0,AA46))+(IF(AC46="N/A",0,AC46))))</f>
        <v>N/A</v>
      </c>
      <c r="AF46" s="37"/>
      <c r="AG46" s="105"/>
      <c r="AH46" s="31"/>
      <c r="AI46" s="167"/>
      <c r="AJ46" s="37"/>
      <c r="AK46" s="104"/>
      <c r="AL46" s="38"/>
      <c r="AM46" s="38"/>
      <c r="AN46" s="38"/>
      <c r="AO46" s="38"/>
      <c r="AP46" s="38"/>
      <c r="AQ46" s="38"/>
      <c r="AR46" s="38"/>
      <c r="AS46" s="38"/>
      <c r="AT46" s="38"/>
      <c r="AU46" s="38"/>
      <c r="AV46" s="38"/>
      <c r="AW46" s="38"/>
      <c r="AX46" s="38"/>
      <c r="AY46" s="38"/>
      <c r="AZ46" s="38"/>
      <c r="BA46" s="38"/>
      <c r="BB46" s="54" t="str">
        <f>IF(BB$13=FALSE,(F46*(1+(((F$10)-(SUM(F$38:F$48)))/(SUM(F$38:F$48))))),"")</f>
        <v/>
      </c>
      <c r="BC46" s="54" t="e">
        <f>IF(BC$37=FALSE,ROUNDDOWN(BB46,0),ROUND(BB46,0))</f>
        <v>#VALUE!</v>
      </c>
      <c r="BD46" s="54" t="e">
        <f>IF(BC46=MAX(BC$38:BC$48),ROW(),"")</f>
        <v>#VALUE!</v>
      </c>
      <c r="BE46" s="54" t="str">
        <f>IF(BB$13=TRUE,"N/A",IF(BD46&lt;&gt;0,IF(MIN(BD$38:BD$48)=BD46,BC46+(BF$36-BE$36),BC46),BC46))</f>
        <v>N/A</v>
      </c>
      <c r="BF46" s="56"/>
      <c r="BH46" s="54" t="str">
        <f>IF(BH$13=FALSE,(H46*(1+(((H$10)-(SUM(H$38:H$48)))/(SUM(H$38:H$48))))),"")</f>
        <v/>
      </c>
      <c r="BI46" s="54" t="e">
        <f>IF(BI$37=FALSE,ROUNDDOWN(BH46,0),ROUND(BH46,0))</f>
        <v>#VALUE!</v>
      </c>
      <c r="BJ46" s="54" t="e">
        <f>IF(BI46=MAX(BI$38:BI$48),ROW(),"")</f>
        <v>#VALUE!</v>
      </c>
      <c r="BK46" s="54" t="str">
        <f>IF(BH$13=TRUE,"N/A",IF(BJ46&lt;&gt;0,IF(MIN(BJ$38:BJ$48)=BJ46,BI46+(BL$36-BK$36),BI46),BI46))</f>
        <v>N/A</v>
      </c>
      <c r="BL46" s="56"/>
      <c r="BM46" s="11"/>
      <c r="BN46" s="54" t="str">
        <f>IF(BN$13=FALSE,(J46*(1+(((J$10)-(SUM(J$38:J$48)))/(SUM(J$38:J$48))))),"")</f>
        <v/>
      </c>
      <c r="BO46" s="54" t="e">
        <f>IF(BO$37=FALSE,ROUNDDOWN(BN46,0),ROUND(BN46,0))</f>
        <v>#VALUE!</v>
      </c>
      <c r="BP46" s="54" t="e">
        <f>IF(BO46=MAX(BO$38:BO$48),ROW(),"")</f>
        <v>#VALUE!</v>
      </c>
      <c r="BQ46" s="54" t="str">
        <f>IF(BN$13=TRUE,"N/A",IF(BP46&lt;&gt;0,IF(MIN(BP$38:BP$48)=BP46,BO46+(BR$36-BQ$36),BO46),BO46))</f>
        <v>N/A</v>
      </c>
      <c r="BR46" s="56"/>
      <c r="BT46" s="10"/>
      <c r="BU46" s="90"/>
      <c r="BV46" s="74"/>
      <c r="BW46" s="84"/>
      <c r="BX46" s="84"/>
      <c r="BY46" s="84"/>
      <c r="BZ46" s="84"/>
      <c r="CA46" s="84"/>
      <c r="CB46" s="84"/>
    </row>
    <row r="47" spans="1:80" ht="3.95" customHeight="1" x14ac:dyDescent="0.2">
      <c r="A47" s="105"/>
      <c r="B47" s="31"/>
      <c r="C47" s="10"/>
      <c r="D47" s="10"/>
      <c r="E47" s="33"/>
      <c r="F47" s="15"/>
      <c r="G47" s="16"/>
      <c r="H47" s="15"/>
      <c r="I47" s="16"/>
      <c r="J47" s="15"/>
      <c r="K47" s="34"/>
      <c r="L47" s="34"/>
      <c r="M47" s="18"/>
      <c r="N47" s="40"/>
      <c r="O47" s="34"/>
      <c r="P47" s="100"/>
      <c r="Q47" s="98"/>
      <c r="R47" s="100"/>
      <c r="S47" s="99"/>
      <c r="T47" s="100"/>
      <c r="U47" s="11"/>
      <c r="V47" s="18"/>
      <c r="W47" s="40"/>
      <c r="X47" s="40"/>
      <c r="Y47" s="96"/>
      <c r="Z47" s="97"/>
      <c r="AA47" s="96"/>
      <c r="AB47" s="95"/>
      <c r="AC47" s="96"/>
      <c r="AD47" s="134"/>
      <c r="AE47" s="18"/>
      <c r="AF47" s="37"/>
      <c r="AG47" s="105"/>
      <c r="AH47" s="31"/>
      <c r="AI47" s="167"/>
      <c r="AJ47" s="37"/>
      <c r="AK47" s="105"/>
      <c r="BB47" s="56"/>
      <c r="BC47" s="51"/>
      <c r="BD47" s="51"/>
      <c r="BE47" s="51"/>
      <c r="BF47" s="56"/>
      <c r="BG47" s="34"/>
      <c r="BH47" s="55"/>
      <c r="BI47" s="51"/>
      <c r="BJ47" s="51"/>
      <c r="BK47" s="51"/>
      <c r="BL47" s="56"/>
      <c r="BM47" s="11"/>
      <c r="BN47" s="55"/>
      <c r="BO47" s="51"/>
      <c r="BP47" s="51"/>
      <c r="BQ47" s="51"/>
      <c r="BR47" s="56"/>
      <c r="BS47" s="34"/>
      <c r="BT47" s="10"/>
      <c r="BU47" s="90"/>
      <c r="BW47" s="84"/>
      <c r="BX47" s="84"/>
      <c r="BY47" s="84"/>
      <c r="BZ47" s="84"/>
      <c r="CA47" s="84"/>
      <c r="CB47" s="84"/>
    </row>
    <row r="48" spans="1:80" ht="12.75" customHeight="1" thickBot="1" x14ac:dyDescent="0.25">
      <c r="A48" s="104"/>
      <c r="B48" s="31"/>
      <c r="C48" s="10"/>
      <c r="D48" s="10" t="s">
        <v>15</v>
      </c>
      <c r="E48" s="33"/>
      <c r="F48" s="30"/>
      <c r="G48" s="14"/>
      <c r="H48" s="30"/>
      <c r="I48" s="16"/>
      <c r="J48" s="30"/>
      <c r="K48" s="34"/>
      <c r="L48" s="34"/>
      <c r="M48" s="29">
        <f>(F48+H48)+(J48)</f>
        <v>0</v>
      </c>
      <c r="N48" s="40"/>
      <c r="O48" s="34"/>
      <c r="P48" s="92" t="str">
        <f>IF(Y48="N/A","N/A",IF(BB$36=TRUE,Y48-F48,"N/A"))</f>
        <v>N/A</v>
      </c>
      <c r="Q48" s="98"/>
      <c r="R48" s="92" t="str">
        <f>IF(AA48="N/A","N/A",IF(BH$36=TRUE,AA48-H48,"N/A"))</f>
        <v>N/A</v>
      </c>
      <c r="S48" s="99"/>
      <c r="T48" s="92" t="str">
        <f>IF(AC48="N/A","N/A",IF(BN$36=TRUE,AC48-J48,"N/A"))</f>
        <v>N/A</v>
      </c>
      <c r="U48" s="11"/>
      <c r="V48" s="29" t="e">
        <f>(P48+R48)+(T48)</f>
        <v>#VALUE!</v>
      </c>
      <c r="W48" s="40"/>
      <c r="X48" s="40"/>
      <c r="Y48" s="93" t="str">
        <f>IF(F48=0,"N/A",BE$48)</f>
        <v>N/A</v>
      </c>
      <c r="Z48" s="94"/>
      <c r="AA48" s="93" t="str">
        <f>IF(H48=0,"N/A",BK$48)</f>
        <v>N/A</v>
      </c>
      <c r="AB48" s="95"/>
      <c r="AC48" s="93" t="str">
        <f>IF(J48=0,"N/A",BQ$48)</f>
        <v>N/A</v>
      </c>
      <c r="AD48" s="134"/>
      <c r="AE48" s="29" t="str">
        <f>(IF((AND(Y48="N/A",AA48="N/A",AC48="N/A")),"N/A",(IF(Y48="N/A",0,Y48))+(IF(AA48="N/A",0,AA48))+(IF(AC48="N/A",0,AC48))))</f>
        <v>N/A</v>
      </c>
      <c r="AF48" s="37"/>
      <c r="AG48" s="105"/>
      <c r="AH48" s="31"/>
      <c r="AI48" s="167"/>
      <c r="AJ48" s="37"/>
      <c r="AK48" s="104"/>
      <c r="BB48" s="54" t="str">
        <f>IF(BB$13=FALSE,(F48*(1+(((F$10)-(SUM(F$38:F$48)))/(SUM(F$38:F$48))))),"")</f>
        <v/>
      </c>
      <c r="BC48" s="54" t="e">
        <f>IF(BC$37=FALSE,ROUNDDOWN(BB48,0),ROUND(BB48,0))</f>
        <v>#VALUE!</v>
      </c>
      <c r="BD48" s="54" t="e">
        <f>IF(BC48=MAX(BC$38:BC$48),ROW(),"")</f>
        <v>#VALUE!</v>
      </c>
      <c r="BE48" s="54" t="str">
        <f>IF(BB$13=TRUE,"N/A",IF(BD48&lt;&gt;0,IF(MIN(BD$38:BD$48)=BD48,BC48+(BF$36-BE$36),BC48),BC48))</f>
        <v>N/A</v>
      </c>
      <c r="BF48" s="56"/>
      <c r="BG48" s="34"/>
      <c r="BH48" s="54" t="str">
        <f>IF(BH$13=FALSE,(H48*(1+(((H$10)-(SUM(H$38:H$48)))/(SUM(H$38:H$48))))),"")</f>
        <v/>
      </c>
      <c r="BI48" s="54" t="e">
        <f>IF(BI$37=FALSE,ROUNDDOWN(BH48,0),ROUND(BH48,0))</f>
        <v>#VALUE!</v>
      </c>
      <c r="BJ48" s="54" t="e">
        <f>IF(BI48=MAX(BI$38:BI$48),ROW(),"")</f>
        <v>#VALUE!</v>
      </c>
      <c r="BK48" s="54" t="str">
        <f>IF(BH$13=TRUE,"N/A",IF(BJ48&lt;&gt;0,IF(MIN(BJ$38:BJ$48)=BJ48,BI48+(BL$36-BK$36),BI48),BI48))</f>
        <v>N/A</v>
      </c>
      <c r="BL48" s="56"/>
      <c r="BM48" s="11"/>
      <c r="BN48" s="54" t="str">
        <f>IF(BN$13=FALSE,(J48*(1+(((J$10)-(SUM(J$38:J$48)))/(SUM(J$38:J$48))))),"")</f>
        <v/>
      </c>
      <c r="BO48" s="54" t="e">
        <f>IF(BO$37=FALSE,ROUNDDOWN(BN48,0),ROUND(BN48,0))</f>
        <v>#VALUE!</v>
      </c>
      <c r="BP48" s="54" t="e">
        <f>IF(BO48=MAX(BO$38:BO$48),ROW(),"")</f>
        <v>#VALUE!</v>
      </c>
      <c r="BQ48" s="54" t="str">
        <f>IF(BN$13=TRUE,"N/A",IF(BP48&lt;&gt;0,IF(MIN(BP$38:BP$48)=BP48,BO48+(BR$36-BQ$36),BO48),BO48))</f>
        <v>N/A</v>
      </c>
      <c r="BR48" s="56"/>
      <c r="BS48" s="34"/>
      <c r="BT48" s="10"/>
      <c r="BU48" s="91"/>
      <c r="BW48" s="88"/>
      <c r="BX48" s="88"/>
      <c r="BY48" s="88"/>
      <c r="BZ48" s="88"/>
      <c r="CA48" s="88"/>
      <c r="CB48" s="88"/>
    </row>
    <row r="49" spans="1:80" ht="3.95" customHeight="1" x14ac:dyDescent="0.2">
      <c r="A49" s="104"/>
      <c r="B49" s="31"/>
      <c r="C49" s="10"/>
      <c r="D49" s="10"/>
      <c r="E49" s="33"/>
      <c r="F49" s="150"/>
      <c r="G49" s="16"/>
      <c r="H49" s="150"/>
      <c r="I49" s="16"/>
      <c r="J49" s="150"/>
      <c r="K49" s="34"/>
      <c r="L49" s="34"/>
      <c r="M49" s="151"/>
      <c r="N49" s="40"/>
      <c r="O49" s="34"/>
      <c r="P49" s="152"/>
      <c r="Q49" s="98"/>
      <c r="R49" s="152"/>
      <c r="S49" s="99"/>
      <c r="T49" s="152"/>
      <c r="U49" s="11"/>
      <c r="V49" s="151"/>
      <c r="W49" s="40"/>
      <c r="X49" s="40"/>
      <c r="Y49" s="153"/>
      <c r="Z49" s="97"/>
      <c r="AA49" s="153"/>
      <c r="AB49" s="95"/>
      <c r="AC49" s="153"/>
      <c r="AD49" s="149"/>
      <c r="AE49" s="151"/>
      <c r="AF49" s="37"/>
      <c r="AG49" s="105"/>
      <c r="AH49" s="31"/>
      <c r="AI49" s="167"/>
      <c r="AJ49" s="37"/>
      <c r="AK49" s="104"/>
      <c r="BB49" s="154"/>
      <c r="BC49" s="154"/>
      <c r="BD49" s="154"/>
      <c r="BE49" s="154"/>
      <c r="BF49" s="155"/>
      <c r="BG49" s="34"/>
      <c r="BH49" s="154"/>
      <c r="BI49" s="154"/>
      <c r="BJ49" s="154"/>
      <c r="BK49" s="154"/>
      <c r="BL49" s="155"/>
      <c r="BM49" s="11"/>
      <c r="BN49" s="154"/>
      <c r="BO49" s="154"/>
      <c r="BP49" s="154"/>
      <c r="BQ49" s="154"/>
      <c r="BR49" s="155"/>
      <c r="BS49" s="34"/>
      <c r="BT49" s="10"/>
      <c r="BU49" s="156"/>
      <c r="BW49" s="84"/>
      <c r="BX49" s="84"/>
      <c r="BY49" s="84"/>
      <c r="BZ49" s="84"/>
      <c r="CA49" s="84"/>
      <c r="CB49" s="84"/>
    </row>
    <row r="50" spans="1:80" ht="12.75" customHeight="1" x14ac:dyDescent="0.2">
      <c r="B50" s="9"/>
      <c r="C50" s="11"/>
      <c r="D50" s="11" t="s">
        <v>29</v>
      </c>
      <c r="E50" s="11"/>
      <c r="F50" s="76" t="str">
        <f>IF(AND(F38="",F40="",F42="",F44="",F46="",F48=""),"",IF(F10="","", SUM(F38:F48) &amp; " ("&amp;ROUND(SUM(F38:F48) /F$10*100,0) &amp;"%)"))</f>
        <v/>
      </c>
      <c r="G50" s="3"/>
      <c r="H50" s="76" t="str">
        <f>IF(AND(H38="",H40="",H42="",H44="",H46="",H48=""),"",IF(H10="","", SUM(H38:H48) &amp; " ("&amp;ROUND(SUM(H38:H48) /H$10*100,0) &amp;"%)"))</f>
        <v/>
      </c>
      <c r="I50" s="3"/>
      <c r="J50" s="76" t="str">
        <f>IF(AND(J38="",J40="",J42="",J44="",J46="",J48=""),"",IF(J10="","", SUM(J38:J48) &amp; " ("&amp;ROUND(SUM(J38:J48) /J$10*100,0) &amp;"%)"))</f>
        <v/>
      </c>
      <c r="K50" s="11"/>
      <c r="L50" s="11"/>
      <c r="M50" s="3"/>
      <c r="N50" s="3"/>
      <c r="O50" s="11"/>
      <c r="P50" s="3"/>
      <c r="Q50" s="3"/>
      <c r="R50" s="3"/>
      <c r="T50" s="3"/>
      <c r="U50" s="11"/>
      <c r="V50" s="3"/>
      <c r="W50" s="3"/>
      <c r="X50" s="3"/>
      <c r="Y50" s="3"/>
      <c r="Z50" s="3"/>
      <c r="AA50" s="3"/>
      <c r="AC50" s="3"/>
      <c r="AE50" s="3"/>
      <c r="AF50" s="12"/>
      <c r="AG50" s="65"/>
      <c r="AH50" s="9"/>
      <c r="AI50" s="167"/>
      <c r="AJ50" s="12"/>
    </row>
    <row r="51" spans="1:80" ht="12.75" x14ac:dyDescent="0.2">
      <c r="B51" s="21"/>
      <c r="C51" s="22"/>
      <c r="D51" s="23"/>
      <c r="E51" s="23"/>
      <c r="F51" s="23"/>
      <c r="G51" s="23"/>
      <c r="H51" s="23"/>
      <c r="I51" s="23"/>
      <c r="J51" s="23"/>
      <c r="K51" s="22"/>
      <c r="L51" s="22"/>
      <c r="M51" s="23"/>
      <c r="N51" s="23"/>
      <c r="O51" s="22"/>
      <c r="P51" s="23"/>
      <c r="Q51" s="23"/>
      <c r="R51" s="23"/>
      <c r="S51" s="23"/>
      <c r="T51" s="23"/>
      <c r="U51" s="22"/>
      <c r="V51" s="23"/>
      <c r="W51" s="23"/>
      <c r="X51" s="23"/>
      <c r="Y51" s="23"/>
      <c r="Z51" s="23"/>
      <c r="AA51" s="23"/>
      <c r="AB51" s="23"/>
      <c r="AC51" s="23"/>
      <c r="AD51" s="23"/>
      <c r="AE51" s="23"/>
      <c r="AF51" s="24"/>
      <c r="AG51" s="65"/>
      <c r="AH51" s="21"/>
      <c r="AI51" s="73"/>
      <c r="AJ51" s="24"/>
      <c r="BV51" s="84"/>
      <c r="BW51" s="84"/>
      <c r="BX51" s="84"/>
      <c r="BY51" s="84"/>
      <c r="BZ51" s="84"/>
      <c r="CA51" s="84"/>
      <c r="CB51" s="84"/>
    </row>
    <row r="52" spans="1:80" ht="8.1" customHeight="1" x14ac:dyDescent="0.2">
      <c r="B52" s="103"/>
      <c r="C52" s="103"/>
      <c r="D52" s="103"/>
      <c r="E52" s="103"/>
      <c r="F52" s="107"/>
      <c r="G52" s="107"/>
      <c r="H52" s="107"/>
      <c r="I52" s="107"/>
      <c r="J52" s="107"/>
      <c r="K52" s="103"/>
      <c r="L52" s="103"/>
      <c r="M52" s="107"/>
      <c r="N52" s="107"/>
      <c r="O52" s="103"/>
      <c r="P52" s="107"/>
      <c r="Q52" s="107"/>
      <c r="R52" s="107"/>
      <c r="S52" s="106"/>
      <c r="T52" s="107"/>
      <c r="U52" s="103"/>
      <c r="V52" s="107"/>
      <c r="W52" s="107"/>
      <c r="X52" s="107"/>
      <c r="Y52" s="107"/>
      <c r="Z52" s="107"/>
      <c r="AA52" s="107"/>
      <c r="AB52" s="106"/>
      <c r="AC52" s="107"/>
      <c r="AD52" s="106"/>
      <c r="AE52" s="107"/>
      <c r="AF52" s="103"/>
      <c r="AH52" s="103"/>
      <c r="AI52" s="103"/>
      <c r="AJ52" s="103"/>
    </row>
    <row r="53" spans="1:80" ht="15" hidden="1" customHeight="1" x14ac:dyDescent="0.2"/>
    <row r="54" spans="1:80" ht="15" hidden="1" customHeight="1" x14ac:dyDescent="0.2"/>
  </sheetData>
  <sheetProtection password="D2C9" sheet="1" objects="1" scenarios="1" selectLockedCells="1"/>
  <mergeCells count="25">
    <mergeCell ref="AI37:AI50"/>
    <mergeCell ref="AI17:AI27"/>
    <mergeCell ref="F28:H28"/>
    <mergeCell ref="P28:R28"/>
    <mergeCell ref="Y28:AA28"/>
    <mergeCell ref="AI29:AI35"/>
    <mergeCell ref="F36:H36"/>
    <mergeCell ref="P36:R36"/>
    <mergeCell ref="Y36:AA36"/>
    <mergeCell ref="F14:J14"/>
    <mergeCell ref="P14:W14"/>
    <mergeCell ref="F16:H16"/>
    <mergeCell ref="P16:R16"/>
    <mergeCell ref="Y16:AA16"/>
    <mergeCell ref="Y14:AC14"/>
    <mergeCell ref="BB2:BF9"/>
    <mergeCell ref="BH2:BL9"/>
    <mergeCell ref="BN2:BR9"/>
    <mergeCell ref="C4:D6"/>
    <mergeCell ref="F4:J4"/>
    <mergeCell ref="Y4:AE4"/>
    <mergeCell ref="F6:H6"/>
    <mergeCell ref="Y6:AA6"/>
    <mergeCell ref="AI6:AI13"/>
    <mergeCell ref="Y10:AE12"/>
  </mergeCells>
  <conditionalFormatting sqref="Y18 Y20 Y22 Y24">
    <cfRule type="expression" dxfId="131" priority="81">
      <formula>$BW$17=TRUE</formula>
    </cfRule>
  </conditionalFormatting>
  <conditionalFormatting sqref="AA18 AA20 AA22 AA24">
    <cfRule type="expression" dxfId="130" priority="79">
      <formula>$BY$17=TRUE</formula>
    </cfRule>
  </conditionalFormatting>
  <conditionalFormatting sqref="AC24 AC22 AC20 AC18">
    <cfRule type="expression" dxfId="129" priority="78">
      <formula>$CA$17=TRUE</formula>
    </cfRule>
  </conditionalFormatting>
  <conditionalFormatting sqref="Y30 Y32">
    <cfRule type="expression" dxfId="128" priority="77">
      <formula>$BW$30=TRUE</formula>
    </cfRule>
  </conditionalFormatting>
  <conditionalFormatting sqref="AA30 AA32">
    <cfRule type="expression" dxfId="127" priority="76">
      <formula>$BY$30=TRUE</formula>
    </cfRule>
  </conditionalFormatting>
  <conditionalFormatting sqref="AC30 AC32">
    <cfRule type="expression" dxfId="126" priority="75">
      <formula>$CA$30=TRUE</formula>
    </cfRule>
  </conditionalFormatting>
  <conditionalFormatting sqref="Y38 Y48:Y49 Y40 Y42 Y44 Y46">
    <cfRule type="expression" dxfId="125" priority="70">
      <formula>$BW$37=TRUE</formula>
    </cfRule>
  </conditionalFormatting>
  <conditionalFormatting sqref="Y38">
    <cfRule type="expression" dxfId="124" priority="24">
      <formula>$BW$38=TRUE</formula>
    </cfRule>
  </conditionalFormatting>
  <conditionalFormatting sqref="Y48:Y49">
    <cfRule type="expression" dxfId="123" priority="29">
      <formula>$BW$48=TRUE</formula>
    </cfRule>
  </conditionalFormatting>
  <conditionalFormatting sqref="AA46">
    <cfRule type="expression" dxfId="122" priority="22">
      <formula>$BY$46=TRUE</formula>
    </cfRule>
  </conditionalFormatting>
  <conditionalFormatting sqref="AA48:AA49">
    <cfRule type="expression" dxfId="121" priority="23">
      <formula>$BY$48=TRUE</formula>
    </cfRule>
  </conditionalFormatting>
  <conditionalFormatting sqref="AC38">
    <cfRule type="expression" dxfId="120" priority="12">
      <formula>$CA$38=TRUE</formula>
    </cfRule>
  </conditionalFormatting>
  <conditionalFormatting sqref="AC48:AC49">
    <cfRule type="expression" dxfId="119" priority="17">
      <formula>$CA$48=TRUE</formula>
    </cfRule>
  </conditionalFormatting>
  <conditionalFormatting sqref="F26">
    <cfRule type="expression" dxfId="118" priority="687">
      <formula>AND(OR(((SUM(F18:F24)/F$10*100)&lt;80),(SUM(F18:F24)/F$10*100)&gt;100)=TRUE,F$26&lt;&gt;"")</formula>
    </cfRule>
  </conditionalFormatting>
  <conditionalFormatting sqref="F34 H34 J34">
    <cfRule type="expression" dxfId="117" priority="688">
      <formula>AND(OR((((F32+F30)/F$10*100)&lt;80),((F32+F30)/F$10*100)&gt;100)=TRUE,F$34&lt;&gt;"")</formula>
    </cfRule>
  </conditionalFormatting>
  <conditionalFormatting sqref="H26">
    <cfRule type="expression" dxfId="116" priority="694">
      <formula>AND(OR(((SUM(H18:H24)/H$10*100)&lt;80),(SUM(H18:H24)/H$10*100)&gt;100)=TRUE,H$26&lt;&gt;"")</formula>
    </cfRule>
  </conditionalFormatting>
  <conditionalFormatting sqref="J26">
    <cfRule type="expression" dxfId="115" priority="695">
      <formula>AND(OR(((SUM(J18:J24)/J$10*100)&lt;80),(SUM(J18:J24)/J$10*100)&gt;100)=TRUE,J$26&lt;&gt;"")</formula>
    </cfRule>
  </conditionalFormatting>
  <conditionalFormatting sqref="AA46 AA48:AA49 AA44 AA42 AA40 AA38">
    <cfRule type="expression" dxfId="114" priority="35">
      <formula>$BY$37=TRUE</formula>
    </cfRule>
  </conditionalFormatting>
  <conditionalFormatting sqref="AC38 AC48:AC49 AC40 AC42 AC44 AC46">
    <cfRule type="expression" dxfId="113" priority="34">
      <formula>$CA$37=TRUE</formula>
    </cfRule>
  </conditionalFormatting>
  <conditionalFormatting sqref="Y40">
    <cfRule type="expression" dxfId="112" priority="25">
      <formula>$BW$40=TRUE</formula>
    </cfRule>
  </conditionalFormatting>
  <conditionalFormatting sqref="Y42">
    <cfRule type="expression" dxfId="111" priority="26">
      <formula>$BW$42=TRUE</formula>
    </cfRule>
  </conditionalFormatting>
  <conditionalFormatting sqref="Y44">
    <cfRule type="expression" dxfId="110" priority="27">
      <formula>$BW$44=TRUE</formula>
    </cfRule>
  </conditionalFormatting>
  <conditionalFormatting sqref="Y46">
    <cfRule type="expression" dxfId="109" priority="28">
      <formula>$BW$46=TRUE</formula>
    </cfRule>
  </conditionalFormatting>
  <conditionalFormatting sqref="AA44">
    <cfRule type="expression" dxfId="108" priority="21">
      <formula>$BY$44=TRUE</formula>
    </cfRule>
  </conditionalFormatting>
  <conditionalFormatting sqref="AA42">
    <cfRule type="expression" dxfId="107" priority="20">
      <formula>$BY$42=TRUE</formula>
    </cfRule>
  </conditionalFormatting>
  <conditionalFormatting sqref="AA40">
    <cfRule type="expression" dxfId="106" priority="19">
      <formula>$BY$40=TRUE</formula>
    </cfRule>
  </conditionalFormatting>
  <conditionalFormatting sqref="AA38">
    <cfRule type="expression" dxfId="105" priority="18">
      <formula>$BY$38=TRUE</formula>
    </cfRule>
  </conditionalFormatting>
  <conditionalFormatting sqref="AC40">
    <cfRule type="expression" dxfId="104" priority="13">
      <formula>$CA$40=TRUE</formula>
    </cfRule>
  </conditionalFormatting>
  <conditionalFormatting sqref="AC42">
    <cfRule type="expression" dxfId="103" priority="14">
      <formula>$CA$42=TRUE</formula>
    </cfRule>
  </conditionalFormatting>
  <conditionalFormatting sqref="AC44">
    <cfRule type="expression" dxfId="102" priority="15">
      <formula>$CA$44=TRUE</formula>
    </cfRule>
  </conditionalFormatting>
  <conditionalFormatting sqref="AC46">
    <cfRule type="expression" dxfId="101" priority="16">
      <formula>$CA$46=TRUE</formula>
    </cfRule>
  </conditionalFormatting>
  <conditionalFormatting sqref="H50">
    <cfRule type="expression" dxfId="100" priority="5">
      <formula>$BY$37=TRUE</formula>
    </cfRule>
  </conditionalFormatting>
  <conditionalFormatting sqref="J50">
    <cfRule type="expression" dxfId="99" priority="4">
      <formula>$CA$37=TRUE</formula>
    </cfRule>
  </conditionalFormatting>
  <conditionalFormatting sqref="F50">
    <cfRule type="expression" dxfId="98" priority="1">
      <formula>$BW$37=TRUE</formula>
    </cfRule>
  </conditionalFormatting>
  <dataValidations count="2">
    <dataValidation type="whole" allowBlank="1" showInputMessage="1" showErrorMessage="1" error="Please enter a whole number between 0 and 9999." sqref="F8 H8 J8 F24:F25 F18 F20 F22 H18 H20 H22 J18:J20 J22 F30 F32 H30 H32 J30 J32 F38 F40 F42 F44 F46 F48:F49 H38 H40 H42 H44 H46 H48:H49 J48:J49 J46 J44 J42 J40 J38 J24:J25 J27 H24:H25 H27 H11:H12 J11:J12 F11:F12">
      <formula1>0</formula1>
      <formula2>9999</formula2>
    </dataValidation>
    <dataValidation allowBlank="1" showInputMessage="1" showErrorMessage="1" error="Please enter a whole number between 0 and 9999." sqref="F10 H10 J10"/>
  </dataValidations>
  <pageMargins left="0.7" right="0.7" top="0.75" bottom="0.75" header="0.3" footer="0.3"/>
  <pageSetup scale="75" orientation="landscape" verticalDpi="0" r:id="rId1"/>
  <ignoredErrors>
    <ignoredError sqref="AE26 AE34 P8:P12"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FC55"/>
  <sheetViews>
    <sheetView showRowColHeaders="0" zoomScale="85" zoomScaleNormal="85" workbookViewId="0">
      <selection activeCell="F38" sqref="F38"/>
    </sheetView>
  </sheetViews>
  <sheetFormatPr defaultColWidth="0" defaultRowHeight="0" customHeight="1" zeroHeight="1" x14ac:dyDescent="0.25"/>
  <cols>
    <col min="1" max="1" width="9.140625" style="103"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0.85546875" style="2" customWidth="1"/>
    <col min="12" max="12" width="9.7109375" style="2" customWidth="1"/>
    <col min="13" max="13" width="1.7109375" style="1" customWidth="1"/>
    <col min="14" max="14" width="0.85546875" style="1" hidden="1" customWidth="1"/>
    <col min="15" max="15" width="7.7109375" style="2" hidden="1" customWidth="1"/>
    <col min="16" max="16" width="0.85546875" style="2" hidden="1" customWidth="1"/>
    <col min="17" max="17" width="0.85546875" style="1" hidden="1" customWidth="1"/>
    <col min="18" max="18" width="9.7109375" style="2" customWidth="1"/>
    <col min="19" max="19" width="0.85546875" style="2" customWidth="1"/>
    <col min="20" max="20" width="9.7109375" style="2" customWidth="1"/>
    <col min="21" max="21" width="0.85546875" style="3" customWidth="1"/>
    <col min="22" max="22" width="9.7109375" style="3" customWidth="1"/>
    <col min="23" max="23" width="0.85546875" style="3" customWidth="1"/>
    <col min="24" max="24" width="9.7109375" style="2" customWidth="1"/>
    <col min="25" max="25" width="0.85546875" style="1" hidden="1" customWidth="1"/>
    <col min="26" max="26" width="7.7109375" style="2" hidden="1" customWidth="1"/>
    <col min="27" max="27" width="0.85546875" style="2" hidden="1" customWidth="1"/>
    <col min="28" max="28" width="1.7109375" style="2" customWidth="1"/>
    <col min="29" max="29" width="9.7109375" style="2" customWidth="1"/>
    <col min="30" max="30" width="0.85546875" style="2" customWidth="1"/>
    <col min="31" max="31" width="9.7109375" style="2" customWidth="1"/>
    <col min="32" max="32" width="0.85546875" style="3" customWidth="1"/>
    <col min="33" max="33" width="9.7109375" style="3" customWidth="1"/>
    <col min="34" max="34" width="0.85546875" style="3" customWidth="1"/>
    <col min="35" max="35" width="9.7109375" style="2" customWidth="1"/>
    <col min="36" max="36" width="1.7109375" style="3" customWidth="1"/>
    <col min="37" max="37" width="9.7109375" style="2" customWidth="1"/>
    <col min="38" max="38" width="0.85546875" style="1" customWidth="1"/>
    <col min="39" max="39" width="1.7109375" style="103" customWidth="1"/>
    <col min="40" max="40" width="0.85546875" style="1" customWidth="1"/>
    <col min="41" max="41" width="80.7109375" style="1" customWidth="1"/>
    <col min="42" max="42" width="0.85546875" style="1" customWidth="1"/>
    <col min="43" max="43" width="1.7109375" style="103" customWidth="1"/>
    <col min="44" max="59" width="1.140625" style="1" hidden="1"/>
    <col min="60" max="76" width="3.7109375" style="47" hidden="1"/>
    <col min="77" max="77" width="3.7109375" style="140" hidden="1"/>
    <col min="78" max="82" width="3.7109375" style="47" hidden="1"/>
    <col min="83" max="83" width="3.7109375" style="11" hidden="1"/>
    <col min="84" max="94" width="3.7109375" style="74" hidden="1"/>
    <col min="95" max="97" width="3.7109375" style="1" hidden="1"/>
    <col min="98" max="99" width="1.140625" style="1" hidden="1"/>
    <col min="100" max="16383" width="1.140625" style="11" hidden="1"/>
    <col min="16384" max="16384" width="1.85546875" style="11" hidden="1"/>
  </cols>
  <sheetData>
    <row r="1" spans="1:99" s="65" customFormat="1" ht="3.95" customHeight="1" x14ac:dyDescent="0.3">
      <c r="A1" s="117" t="s">
        <v>51</v>
      </c>
      <c r="F1" s="106"/>
      <c r="G1" s="106"/>
      <c r="H1" s="106"/>
      <c r="I1" s="106"/>
      <c r="J1" s="106"/>
      <c r="K1" s="106"/>
      <c r="L1" s="106"/>
      <c r="O1" s="106"/>
      <c r="P1" s="106"/>
      <c r="R1" s="106"/>
      <c r="S1" s="106"/>
      <c r="T1" s="106"/>
      <c r="U1" s="106"/>
      <c r="V1" s="106"/>
      <c r="W1" s="106"/>
      <c r="X1" s="106"/>
      <c r="Y1" s="103"/>
      <c r="Z1" s="107"/>
      <c r="AA1" s="107"/>
      <c r="AB1" s="107"/>
      <c r="AC1" s="107"/>
      <c r="AD1" s="107"/>
      <c r="AE1" s="107"/>
      <c r="AF1" s="106"/>
      <c r="AG1" s="106"/>
      <c r="AH1" s="106"/>
      <c r="AI1" s="107"/>
      <c r="AJ1" s="106"/>
      <c r="AK1" s="107"/>
      <c r="AL1" s="103"/>
      <c r="AM1" s="103"/>
      <c r="AN1" s="103"/>
      <c r="AO1" s="103"/>
      <c r="AP1" s="103"/>
      <c r="AQ1" s="103"/>
      <c r="AR1" s="103"/>
      <c r="AS1" s="103"/>
      <c r="AT1" s="103"/>
      <c r="AU1" s="103"/>
      <c r="AV1" s="103"/>
      <c r="AW1" s="103"/>
      <c r="AX1" s="103"/>
      <c r="AY1" s="103"/>
      <c r="AZ1" s="103"/>
      <c r="BA1" s="103"/>
      <c r="BB1" s="103"/>
      <c r="BC1" s="103"/>
      <c r="BD1" s="103"/>
      <c r="BE1" s="103"/>
      <c r="BF1" s="103"/>
      <c r="BG1" s="103"/>
      <c r="BH1" s="112"/>
      <c r="BI1" s="112"/>
      <c r="BJ1" s="112"/>
      <c r="BK1" s="112"/>
      <c r="BL1" s="112"/>
      <c r="BM1" s="112"/>
      <c r="BN1" s="112"/>
      <c r="BO1" s="112"/>
      <c r="BP1" s="112"/>
      <c r="BQ1" s="113"/>
      <c r="BR1" s="113"/>
      <c r="BS1" s="113"/>
      <c r="BT1" s="113"/>
      <c r="BU1" s="112"/>
      <c r="BV1" s="112"/>
      <c r="BW1" s="112"/>
      <c r="BX1" s="112"/>
      <c r="BY1" s="1"/>
      <c r="BZ1" s="113"/>
      <c r="CA1" s="112"/>
      <c r="CB1" s="112"/>
      <c r="CC1" s="112"/>
      <c r="CD1" s="112"/>
      <c r="CF1" s="114"/>
      <c r="CG1" s="114"/>
      <c r="CH1" s="114"/>
      <c r="CI1" s="114"/>
      <c r="CJ1" s="114"/>
      <c r="CK1" s="114"/>
      <c r="CL1" s="114"/>
      <c r="CM1" s="114"/>
      <c r="CN1" s="114"/>
      <c r="CO1" s="114"/>
      <c r="CP1" s="114"/>
      <c r="CQ1" s="103"/>
      <c r="CR1" s="103"/>
      <c r="CS1" s="103"/>
      <c r="CT1" s="103"/>
      <c r="CU1" s="103"/>
    </row>
    <row r="2" spans="1:99" s="65" customFormat="1" ht="43.5" customHeight="1" x14ac:dyDescent="0.25">
      <c r="D2" s="108"/>
      <c r="E2" s="108"/>
      <c r="F2" s="109"/>
      <c r="G2" s="109"/>
      <c r="H2" s="109"/>
      <c r="I2" s="109"/>
      <c r="J2" s="109"/>
      <c r="K2" s="109"/>
      <c r="L2" s="109"/>
      <c r="M2" s="108"/>
      <c r="N2" s="108"/>
      <c r="O2" s="109"/>
      <c r="P2" s="109"/>
      <c r="Q2" s="108"/>
      <c r="R2" s="109"/>
      <c r="S2" s="109"/>
      <c r="T2" s="109"/>
      <c r="U2" s="106"/>
      <c r="V2" s="106"/>
      <c r="W2" s="106"/>
      <c r="X2" s="106"/>
      <c r="Y2" s="103"/>
      <c r="Z2" s="107"/>
      <c r="AA2" s="107"/>
      <c r="AB2" s="107"/>
      <c r="AC2" s="107"/>
      <c r="AD2" s="107"/>
      <c r="AE2" s="107"/>
      <c r="AF2" s="106"/>
      <c r="AG2" s="106"/>
      <c r="AH2" s="106"/>
      <c r="AI2" s="107"/>
      <c r="AJ2" s="106"/>
      <c r="AK2" s="107"/>
      <c r="AL2" s="103"/>
      <c r="AM2" s="103"/>
      <c r="AN2" s="103"/>
      <c r="AO2" s="110"/>
      <c r="AP2" s="103"/>
      <c r="AQ2" s="103"/>
      <c r="AR2" s="103"/>
      <c r="AS2" s="103"/>
      <c r="AT2" s="103"/>
      <c r="AU2" s="103"/>
      <c r="AV2" s="103"/>
      <c r="AW2" s="103"/>
      <c r="AX2" s="103"/>
      <c r="AY2" s="103"/>
      <c r="AZ2" s="103"/>
      <c r="BA2" s="103"/>
      <c r="BB2" s="103"/>
      <c r="BC2" s="103"/>
      <c r="BD2" s="103"/>
      <c r="BE2" s="103"/>
      <c r="BF2" s="103"/>
      <c r="BG2" s="103"/>
      <c r="BH2" s="173" t="s">
        <v>3</v>
      </c>
      <c r="BI2" s="174"/>
      <c r="BJ2" s="174"/>
      <c r="BK2" s="174"/>
      <c r="BL2" s="175"/>
      <c r="BM2" s="113"/>
      <c r="BN2" s="173" t="s">
        <v>4</v>
      </c>
      <c r="BO2" s="174"/>
      <c r="BP2" s="174"/>
      <c r="BQ2" s="174"/>
      <c r="BR2" s="175"/>
      <c r="BS2" s="115"/>
      <c r="BT2" s="182" t="s">
        <v>65</v>
      </c>
      <c r="BU2" s="183"/>
      <c r="BV2" s="183"/>
      <c r="BW2" s="183"/>
      <c r="BX2" s="184"/>
      <c r="BY2" s="1"/>
      <c r="BZ2" s="182" t="s">
        <v>1</v>
      </c>
      <c r="CA2" s="183"/>
      <c r="CB2" s="183"/>
      <c r="CC2" s="183"/>
      <c r="CD2" s="184"/>
      <c r="CE2" s="116"/>
      <c r="CF2" s="114"/>
      <c r="CG2" s="114"/>
      <c r="CH2" s="114"/>
      <c r="CI2" s="114"/>
      <c r="CJ2" s="114"/>
      <c r="CK2" s="114"/>
      <c r="CL2" s="114"/>
      <c r="CM2" s="114"/>
      <c r="CN2" s="114"/>
      <c r="CO2" s="114"/>
      <c r="CP2" s="114"/>
      <c r="CQ2" s="103"/>
      <c r="CR2" s="103"/>
      <c r="CS2" s="103"/>
      <c r="CT2" s="103"/>
      <c r="CU2" s="103"/>
    </row>
    <row r="3" spans="1:99" ht="3.95" customHeight="1" x14ac:dyDescent="0.25">
      <c r="B3" s="4"/>
      <c r="C3" s="5"/>
      <c r="D3" s="5"/>
      <c r="E3" s="5"/>
      <c r="F3" s="6"/>
      <c r="G3" s="6"/>
      <c r="H3" s="6"/>
      <c r="I3" s="6"/>
      <c r="J3" s="6"/>
      <c r="K3" s="6"/>
      <c r="L3" s="6"/>
      <c r="M3" s="7"/>
      <c r="N3" s="7"/>
      <c r="O3" s="6"/>
      <c r="P3" s="6"/>
      <c r="Q3" s="7"/>
      <c r="R3" s="6"/>
      <c r="S3" s="6"/>
      <c r="T3" s="6"/>
      <c r="U3" s="6"/>
      <c r="V3" s="6"/>
      <c r="W3" s="6"/>
      <c r="X3" s="6"/>
      <c r="Y3" s="7"/>
      <c r="Z3" s="6"/>
      <c r="AA3" s="6"/>
      <c r="AB3" s="6"/>
      <c r="AC3" s="6"/>
      <c r="AD3" s="6"/>
      <c r="AE3" s="6"/>
      <c r="AF3" s="6"/>
      <c r="AG3" s="6"/>
      <c r="AH3" s="6"/>
      <c r="AI3" s="6"/>
      <c r="AJ3" s="6"/>
      <c r="AK3" s="6"/>
      <c r="AL3" s="8"/>
      <c r="AM3" s="65"/>
      <c r="AN3" s="4"/>
      <c r="AO3" s="7"/>
      <c r="AP3" s="8"/>
      <c r="BH3" s="176"/>
      <c r="BI3" s="177"/>
      <c r="BJ3" s="177"/>
      <c r="BK3" s="177"/>
      <c r="BL3" s="178"/>
      <c r="BN3" s="176"/>
      <c r="BO3" s="177"/>
      <c r="BP3" s="177"/>
      <c r="BQ3" s="177"/>
      <c r="BR3" s="178"/>
      <c r="BS3" s="48"/>
      <c r="BT3" s="185"/>
      <c r="BU3" s="186"/>
      <c r="BV3" s="186"/>
      <c r="BW3" s="186"/>
      <c r="BX3" s="187"/>
      <c r="BZ3" s="185"/>
      <c r="CA3" s="186"/>
      <c r="CB3" s="186"/>
      <c r="CC3" s="186"/>
      <c r="CD3" s="187"/>
      <c r="CE3" s="135"/>
    </row>
    <row r="4" spans="1:99" ht="12.75" customHeight="1" x14ac:dyDescent="0.25">
      <c r="B4" s="9"/>
      <c r="C4" s="191" t="s">
        <v>51</v>
      </c>
      <c r="D4" s="191"/>
      <c r="E4" s="10"/>
      <c r="F4" s="192" t="s">
        <v>27</v>
      </c>
      <c r="G4" s="192"/>
      <c r="H4" s="192"/>
      <c r="I4" s="192"/>
      <c r="J4" s="192"/>
      <c r="K4" s="192"/>
      <c r="L4" s="192"/>
      <c r="M4" s="19"/>
      <c r="N4" s="45"/>
      <c r="O4" s="45"/>
      <c r="P4" s="45"/>
      <c r="Q4" s="11"/>
      <c r="R4" s="145"/>
      <c r="S4" s="122"/>
      <c r="T4" s="122"/>
      <c r="U4" s="122"/>
      <c r="V4" s="122"/>
      <c r="W4" s="122"/>
      <c r="X4" s="122"/>
      <c r="Y4" s="122"/>
      <c r="Z4" s="122"/>
      <c r="AA4" s="122"/>
      <c r="AB4" s="11"/>
      <c r="AC4" s="193"/>
      <c r="AD4" s="193"/>
      <c r="AE4" s="193"/>
      <c r="AF4" s="193"/>
      <c r="AG4" s="193"/>
      <c r="AH4" s="193"/>
      <c r="AI4" s="193"/>
      <c r="AJ4" s="193"/>
      <c r="AK4" s="193"/>
      <c r="AL4" s="12"/>
      <c r="AM4" s="65"/>
      <c r="AN4" s="9"/>
      <c r="AO4" s="69" t="str">
        <f>IF(AO6&lt;&gt;"", "Household Errors","")</f>
        <v/>
      </c>
      <c r="AP4" s="12"/>
      <c r="BH4" s="176"/>
      <c r="BI4" s="177"/>
      <c r="BJ4" s="177"/>
      <c r="BK4" s="177"/>
      <c r="BL4" s="178"/>
      <c r="BN4" s="176"/>
      <c r="BO4" s="177"/>
      <c r="BP4" s="177"/>
      <c r="BQ4" s="177"/>
      <c r="BR4" s="178"/>
      <c r="BS4" s="48"/>
      <c r="BT4" s="185"/>
      <c r="BU4" s="186"/>
      <c r="BV4" s="186"/>
      <c r="BW4" s="186"/>
      <c r="BX4" s="187"/>
      <c r="BZ4" s="185"/>
      <c r="CA4" s="186"/>
      <c r="CB4" s="186"/>
      <c r="CC4" s="186"/>
      <c r="CD4" s="187"/>
      <c r="CE4" s="135"/>
      <c r="CG4" s="74" t="s">
        <v>53</v>
      </c>
      <c r="CI4" s="74" t="s">
        <v>54</v>
      </c>
    </row>
    <row r="5" spans="1:99" ht="3.95" customHeight="1" x14ac:dyDescent="0.25">
      <c r="B5" s="9"/>
      <c r="C5" s="191"/>
      <c r="D5" s="191"/>
      <c r="E5" s="10"/>
      <c r="F5" s="134"/>
      <c r="G5" s="134"/>
      <c r="H5" s="134"/>
      <c r="I5" s="134"/>
      <c r="J5" s="134"/>
      <c r="K5" s="134"/>
      <c r="L5" s="134"/>
      <c r="M5" s="11"/>
      <c r="N5" s="11"/>
      <c r="O5" s="134"/>
      <c r="P5" s="134"/>
      <c r="Q5" s="11"/>
      <c r="R5" s="134"/>
      <c r="S5" s="134"/>
      <c r="T5" s="134"/>
      <c r="U5" s="134"/>
      <c r="V5" s="134"/>
      <c r="W5" s="134"/>
      <c r="X5" s="134"/>
      <c r="Y5" s="11"/>
      <c r="Z5" s="134"/>
      <c r="AA5" s="134"/>
      <c r="AB5" s="134"/>
      <c r="AC5" s="134"/>
      <c r="AD5" s="134"/>
      <c r="AE5" s="134"/>
      <c r="AF5" s="134"/>
      <c r="AG5" s="134"/>
      <c r="AH5" s="134"/>
      <c r="AI5" s="134"/>
      <c r="AJ5" s="134"/>
      <c r="AK5" s="134"/>
      <c r="AL5" s="12"/>
      <c r="AM5" s="65"/>
      <c r="AN5" s="9"/>
      <c r="AO5" s="70"/>
      <c r="AP5" s="12"/>
      <c r="BH5" s="176"/>
      <c r="BI5" s="177"/>
      <c r="BJ5" s="177"/>
      <c r="BK5" s="177"/>
      <c r="BL5" s="178"/>
      <c r="BN5" s="176"/>
      <c r="BO5" s="177"/>
      <c r="BP5" s="177"/>
      <c r="BQ5" s="177"/>
      <c r="BR5" s="178"/>
      <c r="BS5" s="48"/>
      <c r="BT5" s="185"/>
      <c r="BU5" s="186"/>
      <c r="BV5" s="186"/>
      <c r="BW5" s="186"/>
      <c r="BX5" s="187"/>
      <c r="BZ5" s="185"/>
      <c r="CA5" s="186"/>
      <c r="CB5" s="186"/>
      <c r="CC5" s="186"/>
      <c r="CD5" s="187"/>
      <c r="CE5" s="135"/>
    </row>
    <row r="6" spans="1:99" ht="12.75" customHeight="1" x14ac:dyDescent="0.25">
      <c r="B6" s="9"/>
      <c r="C6" s="191"/>
      <c r="D6" s="191"/>
      <c r="E6" s="10"/>
      <c r="F6" s="192" t="s">
        <v>0</v>
      </c>
      <c r="G6" s="192"/>
      <c r="H6" s="192"/>
      <c r="I6" s="192"/>
      <c r="J6" s="192"/>
      <c r="K6" s="46"/>
      <c r="L6" s="136" t="s">
        <v>1</v>
      </c>
      <c r="M6" s="19"/>
      <c r="N6" s="26"/>
      <c r="O6" s="27" t="s">
        <v>2</v>
      </c>
      <c r="P6" s="27"/>
      <c r="Q6" s="11"/>
      <c r="R6" s="136" t="s">
        <v>2</v>
      </c>
      <c r="S6" s="19"/>
      <c r="T6" s="19"/>
      <c r="U6" s="137"/>
      <c r="V6" s="137"/>
      <c r="W6" s="137"/>
      <c r="X6" s="121"/>
      <c r="Y6" s="58"/>
      <c r="Z6" s="137"/>
      <c r="AA6" s="137"/>
      <c r="AB6" s="11"/>
      <c r="AC6" s="193"/>
      <c r="AD6" s="193"/>
      <c r="AE6" s="193"/>
      <c r="AF6" s="137"/>
      <c r="AG6" s="137"/>
      <c r="AH6" s="137"/>
      <c r="AI6" s="137"/>
      <c r="AJ6" s="137"/>
      <c r="AK6" s="137"/>
      <c r="AL6" s="12"/>
      <c r="AM6" s="65"/>
      <c r="AN6" s="9"/>
      <c r="AO6" s="167" t="str">
        <f>IF(CG$13="","",CG$13&amp;CHAR(10))&amp;IF(CG$14="","",CG$14&amp;CHAR(10))</f>
        <v/>
      </c>
      <c r="AP6" s="12"/>
      <c r="BH6" s="176"/>
      <c r="BI6" s="177"/>
      <c r="BJ6" s="177"/>
      <c r="BK6" s="177"/>
      <c r="BL6" s="178"/>
      <c r="BN6" s="176"/>
      <c r="BO6" s="177"/>
      <c r="BP6" s="177"/>
      <c r="BQ6" s="177"/>
      <c r="BR6" s="178"/>
      <c r="BS6" s="48"/>
      <c r="BT6" s="185"/>
      <c r="BU6" s="186"/>
      <c r="BV6" s="186"/>
      <c r="BW6" s="186"/>
      <c r="BX6" s="187"/>
      <c r="BZ6" s="185"/>
      <c r="CA6" s="186"/>
      <c r="CB6" s="186"/>
      <c r="CC6" s="186"/>
      <c r="CD6" s="187"/>
      <c r="CE6" s="135"/>
      <c r="CI6" s="74" t="s">
        <v>67</v>
      </c>
    </row>
    <row r="7" spans="1:99" ht="12.75" customHeight="1" thickBot="1" x14ac:dyDescent="0.3">
      <c r="B7" s="9"/>
      <c r="C7" s="10"/>
      <c r="D7" s="10"/>
      <c r="E7" s="10"/>
      <c r="F7" s="121" t="s">
        <v>3</v>
      </c>
      <c r="G7" s="121"/>
      <c r="H7" s="13" t="s">
        <v>4</v>
      </c>
      <c r="I7" s="121"/>
      <c r="J7" s="121" t="s">
        <v>65</v>
      </c>
      <c r="K7" s="121"/>
      <c r="L7" s="134"/>
      <c r="M7" s="11"/>
      <c r="N7" s="11"/>
      <c r="O7" s="134"/>
      <c r="P7" s="134"/>
      <c r="Q7" s="11"/>
      <c r="R7" s="121"/>
      <c r="S7" s="121"/>
      <c r="T7" s="121"/>
      <c r="U7" s="134"/>
      <c r="V7" s="134"/>
      <c r="W7" s="134"/>
      <c r="X7" s="134"/>
      <c r="Y7" s="11"/>
      <c r="Z7" s="134"/>
      <c r="AA7" s="134"/>
      <c r="AB7" s="134"/>
      <c r="AC7" s="121"/>
      <c r="AD7" s="121"/>
      <c r="AE7" s="121"/>
      <c r="AF7" s="134"/>
      <c r="AG7" s="134"/>
      <c r="AH7" s="134"/>
      <c r="AI7" s="134"/>
      <c r="AJ7" s="134"/>
      <c r="AK7" s="134"/>
      <c r="AL7" s="12"/>
      <c r="AM7" s="65"/>
      <c r="AN7" s="9"/>
      <c r="AO7" s="167"/>
      <c r="AP7" s="12"/>
      <c r="BH7" s="176"/>
      <c r="BI7" s="177"/>
      <c r="BJ7" s="177"/>
      <c r="BK7" s="177"/>
      <c r="BL7" s="178"/>
      <c r="BN7" s="176"/>
      <c r="BO7" s="177"/>
      <c r="BP7" s="177"/>
      <c r="BQ7" s="177"/>
      <c r="BR7" s="178"/>
      <c r="BS7" s="48"/>
      <c r="BT7" s="185"/>
      <c r="BU7" s="186"/>
      <c r="BV7" s="186"/>
      <c r="BW7" s="186"/>
      <c r="BX7" s="187"/>
      <c r="BZ7" s="185"/>
      <c r="CA7" s="186"/>
      <c r="CB7" s="186"/>
      <c r="CC7" s="186"/>
      <c r="CD7" s="187"/>
      <c r="CE7" s="135"/>
      <c r="CI7" s="74" t="s">
        <v>55</v>
      </c>
      <c r="CK7" s="74" t="s">
        <v>56</v>
      </c>
      <c r="CM7" s="74" t="s">
        <v>57</v>
      </c>
      <c r="CO7" s="74" t="s">
        <v>74</v>
      </c>
    </row>
    <row r="8" spans="1:99" ht="12.75" customHeight="1" thickBot="1" x14ac:dyDescent="0.3">
      <c r="B8" s="9"/>
      <c r="C8" s="10" t="s">
        <v>11</v>
      </c>
      <c r="D8" s="10"/>
      <c r="E8" s="10"/>
      <c r="F8" s="77">
        <v>1</v>
      </c>
      <c r="G8" s="14"/>
      <c r="H8" s="77">
        <v>3</v>
      </c>
      <c r="I8" s="16"/>
      <c r="J8" s="77"/>
      <c r="K8" s="16"/>
      <c r="L8" s="77"/>
      <c r="M8" s="11"/>
      <c r="N8" s="11"/>
      <c r="O8" s="29">
        <f>(F8+H8)+(L8)</f>
        <v>4</v>
      </c>
      <c r="P8" s="25"/>
      <c r="Q8" s="11"/>
      <c r="R8" s="138">
        <f>IF(AND(F8=0,H8=0,J8=0,L8=0),"N/A",F8+H8+J8+L8)</f>
        <v>4</v>
      </c>
      <c r="S8" s="16"/>
      <c r="T8" s="17"/>
      <c r="U8" s="134"/>
      <c r="V8" s="134"/>
      <c r="W8" s="134"/>
      <c r="X8" s="17"/>
      <c r="Y8" s="11"/>
      <c r="Z8" s="25"/>
      <c r="AA8" s="25"/>
      <c r="AB8" s="25"/>
      <c r="AC8" s="17"/>
      <c r="AD8" s="16"/>
      <c r="AE8" s="17"/>
      <c r="AF8" s="134"/>
      <c r="AG8" s="134"/>
      <c r="AH8" s="134"/>
      <c r="AI8" s="17"/>
      <c r="AJ8" s="134"/>
      <c r="AK8" s="25"/>
      <c r="AL8" s="12"/>
      <c r="AM8" s="65"/>
      <c r="AN8" s="9"/>
      <c r="AO8" s="167"/>
      <c r="AP8" s="12"/>
      <c r="BH8" s="176"/>
      <c r="BI8" s="177"/>
      <c r="BJ8" s="177"/>
      <c r="BK8" s="177"/>
      <c r="BL8" s="178"/>
      <c r="BN8" s="176"/>
      <c r="BO8" s="177"/>
      <c r="BP8" s="177"/>
      <c r="BQ8" s="177"/>
      <c r="BR8" s="178"/>
      <c r="BT8" s="185"/>
      <c r="BU8" s="186"/>
      <c r="BV8" s="186"/>
      <c r="BW8" s="186"/>
      <c r="BX8" s="187"/>
      <c r="BZ8" s="185"/>
      <c r="CA8" s="186"/>
      <c r="CB8" s="186"/>
      <c r="CC8" s="186"/>
      <c r="CD8" s="187"/>
      <c r="CE8" s="135"/>
      <c r="CG8" s="82" t="str">
        <f>IF(OR(CI$8=TRUE,CK$8=TRUE,CM$8=TRUE,CO$8=TRUE),"Extrapolation cannot be used because of error. Check error description to the right.","")</f>
        <v/>
      </c>
      <c r="CI8" s="74" t="b">
        <f>IF(AO$16="",FALSE,TRUE)</f>
        <v>0</v>
      </c>
      <c r="CK8" s="74" t="b">
        <f>IF(AO$28="",FALSE,TRUE)</f>
        <v>0</v>
      </c>
      <c r="CM8" s="74" t="b">
        <f>IF(AO$36="",FALSE,TRUE)</f>
        <v>0</v>
      </c>
      <c r="CO8" s="74" t="b">
        <f>IF(AO$4="",FALSE,TRUE)</f>
        <v>0</v>
      </c>
    </row>
    <row r="9" spans="1:99" ht="3.95" customHeight="1" x14ac:dyDescent="0.2">
      <c r="A9" s="65"/>
      <c r="B9" s="9"/>
      <c r="C9" s="10"/>
      <c r="D9" s="10"/>
      <c r="E9" s="10"/>
      <c r="F9" s="15"/>
      <c r="G9" s="16"/>
      <c r="H9" s="15"/>
      <c r="I9" s="16"/>
      <c r="J9" s="15"/>
      <c r="K9" s="16"/>
      <c r="L9" s="15"/>
      <c r="M9" s="11"/>
      <c r="N9" s="11"/>
      <c r="O9" s="18"/>
      <c r="P9" s="25"/>
      <c r="Q9" s="11"/>
      <c r="R9" s="17"/>
      <c r="S9" s="16"/>
      <c r="T9" s="17"/>
      <c r="U9" s="134"/>
      <c r="V9" s="134"/>
      <c r="W9" s="134"/>
      <c r="X9" s="17"/>
      <c r="Y9" s="11"/>
      <c r="Z9" s="25"/>
      <c r="AA9" s="25"/>
      <c r="AB9" s="25"/>
      <c r="AC9" s="17"/>
      <c r="AD9" s="16"/>
      <c r="AE9" s="17"/>
      <c r="AF9" s="134"/>
      <c r="AG9" s="134"/>
      <c r="AH9" s="134"/>
      <c r="AI9" s="17"/>
      <c r="AJ9" s="134"/>
      <c r="AK9" s="25"/>
      <c r="AL9" s="12"/>
      <c r="AM9" s="65"/>
      <c r="AN9" s="9"/>
      <c r="AO9" s="167"/>
      <c r="AP9" s="12"/>
      <c r="AQ9" s="65"/>
      <c r="AR9" s="11"/>
      <c r="AS9" s="11"/>
      <c r="AT9" s="11"/>
      <c r="AU9" s="11"/>
      <c r="AV9" s="11"/>
      <c r="AW9" s="11"/>
      <c r="AX9" s="11"/>
      <c r="AY9" s="11"/>
      <c r="AZ9" s="11"/>
      <c r="BA9" s="11"/>
      <c r="BB9" s="11"/>
      <c r="BC9" s="11"/>
      <c r="BD9" s="11"/>
      <c r="BE9" s="11"/>
      <c r="BF9" s="11"/>
      <c r="BG9" s="11"/>
      <c r="BH9" s="179"/>
      <c r="BI9" s="180"/>
      <c r="BJ9" s="180"/>
      <c r="BK9" s="180"/>
      <c r="BL9" s="181"/>
      <c r="BN9" s="179"/>
      <c r="BO9" s="180"/>
      <c r="BP9" s="180"/>
      <c r="BQ9" s="180"/>
      <c r="BR9" s="181"/>
      <c r="BT9" s="188"/>
      <c r="BU9" s="189"/>
      <c r="BV9" s="189"/>
      <c r="BW9" s="189"/>
      <c r="BX9" s="190"/>
      <c r="BY9" s="11"/>
      <c r="BZ9" s="188"/>
      <c r="CA9" s="189"/>
      <c r="CB9" s="189"/>
      <c r="CC9" s="189"/>
      <c r="CD9" s="190"/>
      <c r="CE9" s="135"/>
      <c r="CF9" s="84"/>
      <c r="CG9" s="84"/>
      <c r="CH9" s="84"/>
      <c r="CI9" s="84"/>
      <c r="CJ9" s="84"/>
      <c r="CK9" s="84"/>
      <c r="CL9" s="84"/>
      <c r="CM9" s="84"/>
      <c r="CN9" s="84"/>
      <c r="CO9" s="84"/>
      <c r="CP9" s="84"/>
      <c r="CQ9" s="11"/>
      <c r="CR9" s="11"/>
      <c r="CS9" s="11"/>
      <c r="CT9" s="11"/>
      <c r="CU9" s="11"/>
    </row>
    <row r="10" spans="1:99" ht="12.75" customHeight="1" x14ac:dyDescent="0.25">
      <c r="B10" s="9"/>
      <c r="C10" s="10" t="s">
        <v>39</v>
      </c>
      <c r="D10" s="10"/>
      <c r="E10" s="10"/>
      <c r="F10" s="77">
        <v>1</v>
      </c>
      <c r="G10" s="14"/>
      <c r="H10" s="77">
        <v>3</v>
      </c>
      <c r="I10" s="16"/>
      <c r="J10" s="77"/>
      <c r="K10" s="16"/>
      <c r="L10" s="77"/>
      <c r="M10" s="11"/>
      <c r="N10" s="11"/>
      <c r="O10" s="29">
        <f>(F10+H10)+(L10)</f>
        <v>4</v>
      </c>
      <c r="P10" s="25"/>
      <c r="Q10" s="11"/>
      <c r="R10" s="138">
        <f>IF(AND(F10=0,H10=0,J10=0,L10=0),"N/A",F10+H10+J10+L10)</f>
        <v>4</v>
      </c>
      <c r="S10" s="16"/>
      <c r="T10" s="17"/>
      <c r="U10" s="134"/>
      <c r="V10" s="134"/>
      <c r="W10" s="134"/>
      <c r="X10" s="17"/>
      <c r="Y10" s="11"/>
      <c r="Z10" s="25"/>
      <c r="AA10" s="25"/>
      <c r="AB10" s="25"/>
      <c r="AC10" s="194" t="str">
        <f>$CG$8</f>
        <v/>
      </c>
      <c r="AD10" s="194"/>
      <c r="AE10" s="194"/>
      <c r="AF10" s="194"/>
      <c r="AG10" s="194"/>
      <c r="AH10" s="194"/>
      <c r="AI10" s="194"/>
      <c r="AJ10" s="194"/>
      <c r="AK10" s="194"/>
      <c r="AL10" s="12"/>
      <c r="AM10" s="65"/>
      <c r="AN10" s="9"/>
      <c r="AO10" s="167"/>
      <c r="AP10" s="12"/>
      <c r="BH10" s="51"/>
      <c r="BI10" s="51"/>
      <c r="BJ10" s="51"/>
      <c r="BK10" s="51"/>
      <c r="BL10" s="51"/>
      <c r="BM10" s="11"/>
      <c r="BN10" s="51"/>
      <c r="BO10" s="51"/>
      <c r="BP10" s="51"/>
      <c r="BQ10" s="51"/>
      <c r="BR10" s="51"/>
      <c r="BS10" s="11"/>
      <c r="BT10" s="51"/>
      <c r="BU10" s="51"/>
      <c r="BV10" s="51"/>
      <c r="BW10" s="51"/>
      <c r="BX10" s="51"/>
      <c r="BZ10" s="51"/>
      <c r="CA10" s="51"/>
      <c r="CB10" s="51"/>
      <c r="CC10" s="51"/>
      <c r="CD10" s="51"/>
    </row>
    <row r="11" spans="1:99" ht="4.5" customHeight="1" x14ac:dyDescent="0.25">
      <c r="B11" s="9"/>
      <c r="C11" s="10"/>
      <c r="D11" s="10"/>
      <c r="E11" s="10"/>
      <c r="F11" s="81"/>
      <c r="G11" s="16"/>
      <c r="H11" s="81"/>
      <c r="I11" s="16"/>
      <c r="J11" s="81"/>
      <c r="K11" s="16"/>
      <c r="L11" s="81"/>
      <c r="M11" s="11"/>
      <c r="N11" s="11"/>
      <c r="O11" s="78"/>
      <c r="P11" s="25"/>
      <c r="Q11" s="11"/>
      <c r="R11" s="17"/>
      <c r="S11" s="16"/>
      <c r="T11" s="17"/>
      <c r="U11" s="134"/>
      <c r="V11" s="134"/>
      <c r="W11" s="134"/>
      <c r="X11" s="17"/>
      <c r="Y11" s="11"/>
      <c r="Z11" s="25"/>
      <c r="AA11" s="25"/>
      <c r="AB11" s="25"/>
      <c r="AC11" s="194"/>
      <c r="AD11" s="194"/>
      <c r="AE11" s="194"/>
      <c r="AF11" s="194"/>
      <c r="AG11" s="194"/>
      <c r="AH11" s="194"/>
      <c r="AI11" s="194"/>
      <c r="AJ11" s="194"/>
      <c r="AK11" s="194"/>
      <c r="AL11" s="12"/>
      <c r="AM11" s="65"/>
      <c r="AN11" s="9"/>
      <c r="AO11" s="167"/>
      <c r="AP11" s="12"/>
      <c r="BH11" s="51"/>
      <c r="BI11" s="51"/>
      <c r="BJ11" s="51"/>
      <c r="BK11" s="51"/>
      <c r="BL11" s="51"/>
      <c r="BM11" s="11"/>
      <c r="BN11" s="51"/>
      <c r="BO11" s="51"/>
      <c r="BP11" s="51"/>
      <c r="BQ11" s="51"/>
      <c r="BR11" s="51"/>
      <c r="BS11" s="11"/>
      <c r="BT11" s="51"/>
      <c r="BU11" s="51"/>
      <c r="BV11" s="51"/>
      <c r="BW11" s="51"/>
      <c r="BX11" s="51"/>
      <c r="BZ11" s="51"/>
      <c r="CA11" s="51"/>
      <c r="CB11" s="51"/>
      <c r="CC11" s="51"/>
      <c r="CD11" s="51"/>
    </row>
    <row r="12" spans="1:99" ht="12.75" customHeight="1" thickBot="1" x14ac:dyDescent="0.3">
      <c r="B12" s="9"/>
      <c r="C12" s="10" t="s">
        <v>30</v>
      </c>
      <c r="D12" s="10"/>
      <c r="E12" s="10"/>
      <c r="F12" s="77">
        <v>1</v>
      </c>
      <c r="G12" s="14"/>
      <c r="H12" s="77">
        <v>3</v>
      </c>
      <c r="I12" s="16"/>
      <c r="J12" s="77"/>
      <c r="K12" s="16"/>
      <c r="L12" s="77"/>
      <c r="M12" s="11"/>
      <c r="N12" s="11"/>
      <c r="O12" s="78"/>
      <c r="P12" s="25"/>
      <c r="Q12" s="11"/>
      <c r="R12" s="138">
        <f>IF(AND(F12=0,H12=0,J12=0,L12=0),"N/A",F12+H12+J12+L12)</f>
        <v>4</v>
      </c>
      <c r="S12" s="16"/>
      <c r="T12" s="17"/>
      <c r="U12" s="134"/>
      <c r="V12" s="134"/>
      <c r="W12" s="134"/>
      <c r="X12" s="17"/>
      <c r="Y12" s="11"/>
      <c r="Z12" s="25"/>
      <c r="AA12" s="25"/>
      <c r="AB12" s="25"/>
      <c r="AC12" s="194"/>
      <c r="AD12" s="194"/>
      <c r="AE12" s="194"/>
      <c r="AF12" s="194"/>
      <c r="AG12" s="194"/>
      <c r="AH12" s="194"/>
      <c r="AI12" s="194"/>
      <c r="AJ12" s="194"/>
      <c r="AK12" s="194"/>
      <c r="AL12" s="12"/>
      <c r="AM12" s="65"/>
      <c r="AN12" s="9"/>
      <c r="AO12" s="167"/>
      <c r="AP12" s="12"/>
      <c r="BH12" s="51"/>
      <c r="BI12" s="51"/>
      <c r="BJ12" s="51"/>
      <c r="BK12" s="51"/>
      <c r="BL12" s="51"/>
      <c r="BM12" s="11"/>
      <c r="BN12" s="51"/>
      <c r="BO12" s="51"/>
      <c r="BP12" s="51"/>
      <c r="BQ12" s="51"/>
      <c r="BR12" s="51"/>
      <c r="BS12" s="11"/>
      <c r="BT12" s="51"/>
      <c r="BU12" s="51"/>
      <c r="BV12" s="51"/>
      <c r="BW12" s="51"/>
      <c r="BX12" s="51"/>
      <c r="BZ12" s="51"/>
      <c r="CA12" s="51"/>
      <c r="CB12" s="51"/>
      <c r="CC12" s="51"/>
      <c r="CD12" s="51"/>
    </row>
    <row r="13" spans="1:99" ht="12.75" customHeight="1" thickBot="1" x14ac:dyDescent="0.3">
      <c r="B13" s="9"/>
      <c r="C13" s="10"/>
      <c r="D13" s="10"/>
      <c r="E13" s="10"/>
      <c r="F13" s="17"/>
      <c r="G13" s="16"/>
      <c r="H13" s="17"/>
      <c r="I13" s="16"/>
      <c r="J13" s="16"/>
      <c r="K13" s="16"/>
      <c r="L13" s="17"/>
      <c r="M13" s="11"/>
      <c r="N13" s="11"/>
      <c r="O13" s="20"/>
      <c r="P13" s="25"/>
      <c r="Q13" s="11"/>
      <c r="R13" s="17"/>
      <c r="S13" s="16"/>
      <c r="T13" s="17"/>
      <c r="U13" s="134"/>
      <c r="V13" s="134"/>
      <c r="W13" s="134"/>
      <c r="X13" s="17"/>
      <c r="Y13" s="11"/>
      <c r="Z13" s="17"/>
      <c r="AA13" s="25"/>
      <c r="AB13" s="25"/>
      <c r="AC13" s="17"/>
      <c r="AD13" s="16"/>
      <c r="AE13" s="17"/>
      <c r="AF13" s="134"/>
      <c r="AG13" s="134"/>
      <c r="AH13" s="134"/>
      <c r="AI13" s="17"/>
      <c r="AJ13" s="134"/>
      <c r="AK13" s="25"/>
      <c r="AL13" s="12"/>
      <c r="AM13" s="65"/>
      <c r="AN13" s="9"/>
      <c r="AO13" s="167"/>
      <c r="AP13" s="12"/>
      <c r="BH13" s="51" t="b">
        <f>IF(F10="",TRUE,FALSE)</f>
        <v>0</v>
      </c>
      <c r="BI13" s="51"/>
      <c r="BJ13" s="51"/>
      <c r="BK13" s="51"/>
      <c r="BL13" s="51"/>
      <c r="BM13" s="60"/>
      <c r="BN13" s="53" t="b">
        <f>IF(H10="",TRUE,FALSE)</f>
        <v>0</v>
      </c>
      <c r="BO13" s="53"/>
      <c r="BP13" s="53"/>
      <c r="BQ13" s="53"/>
      <c r="BR13" s="53"/>
      <c r="BS13" s="60"/>
      <c r="BT13" s="53" t="b">
        <f>IF(J10="",TRUE,FALSE)</f>
        <v>1</v>
      </c>
      <c r="BU13" s="53"/>
      <c r="BV13" s="53"/>
      <c r="BW13" s="51"/>
      <c r="BX13" s="51"/>
      <c r="BZ13" s="53" t="b">
        <f>IF(L10="",TRUE,FALSE)</f>
        <v>1</v>
      </c>
      <c r="CA13" s="53"/>
      <c r="CB13" s="53"/>
      <c r="CC13" s="51"/>
      <c r="CD13" s="51"/>
      <c r="CG13" s="82" t="str">
        <f>(IF(OR((OR(F$8&lt;&gt;"",F$10&lt;&gt;"",F$18&lt;&gt;"",F$20&lt;&gt;"",F$22&lt;&gt;"",F$24&lt;&gt;"",F$30&lt;&gt;"",F$32&lt;&gt;"",F$38&lt;&gt;"",F$40&lt;&gt;"",F$42&lt;&gt;"",F$44&lt;&gt;"",F$46&lt;&gt;"",F$48&lt;&gt;"")),(AND(F$8="",F$10&lt;&gt;"")),(AND(F$8&lt;&gt;"",F$10=""))),(IF(BH13=TRUE,"Please enter the number of veterans in ES"&amp;CHAR(10),"")),""))&amp;(IF(OR((OR(H8&lt;&gt;"",H10&lt;&gt;"",H18&lt;&gt;"",H20&lt;&gt;"",H22&lt;&gt;"",H24&lt;&gt;"",H30&lt;&gt;"",H32&lt;&gt;"",H38&lt;&gt;"",H40&lt;&gt;"",H42&lt;&gt;"",H44&lt;&gt;"",H46&lt;&gt;"",H48&lt;&gt;"")),(OR(H8&lt;&gt;"",H10&lt;&gt;""))),(IF(BN13=TRUE,"Please enter the number of veterans in TH"&amp;CHAR(10),"")),""))&amp;(IF(OR(OR(JK8&lt;&gt;"",J10&lt;&gt;"",J18&lt;&gt;"",J20&lt;&gt;"",J22&lt;&gt;"",J24&lt;&gt;"",J30&lt;&gt;"",J32&lt;&gt;"",J38&lt;&gt;"",J40&lt;&gt;"",J42&lt;&gt;"",J44&lt;&gt;"",J46&lt;&gt;"",J48&lt;&gt;""),(OR(J8&lt;&gt;"",J10&lt;&gt;""))),(IF(BT13=TRUE,"Please enter the number of veterans in SH"&amp;CHAR(10),"")),""))&amp;(IF(OR(OR(L8&lt;&gt;"",L10&lt;&gt;"",L18&lt;&gt;"",L20&lt;&gt;"",L22&lt;&gt;"",L24&lt;&gt;"",L30&lt;&gt;"",L32&lt;&gt;"",L38&lt;&gt;"",L40&lt;&gt;"",L42&lt;&gt;"",L44&lt;&gt;"",L46&lt;&gt;"",L48&lt;&gt;""),(OR(L8&lt;&gt;"",L10&lt;&gt;""))),(IF(BZ13=TRUE,"Please enter the number of veterans in Unsheltered"&amp;CHAR(10),"")),""))&amp;IF(AND(F$10&lt;&gt;"",F$8&lt;&gt;""),"",IF(OR(F$10&lt;&gt;"",F$8&lt;&gt;""),"Please enter data for both number of ES households and veterans"&amp;CHAR(10),""))&amp;IF(AND(H$10&lt;&gt;"",H$8&lt;&gt;""),"",IF(OR(H$10&lt;&gt;"",H$8&lt;&gt;""),"Please enter data for both number of TH households and veterans"&amp;CHAR(10),""))&amp;IF(AND(J$10&lt;&gt;"",J$8&lt;&gt;""),"",IF(OR(J$10&lt;&gt;"",J$8&lt;&gt;""),"Please enter data for both number of SH households and veterans"&amp;CHAR(10),""))&amp;IF(AND(L$10&lt;&gt;"",L$8&lt;&gt;""),"",IF(OR(L$10&lt;&gt;"",L$8&lt;&gt;""),"Please enter data for both number of unsheltered households and veterans"&amp;CHAR(10),""))&amp;IF(OR(F$10="",F$8=""),"",IF((F$10&lt;F$8),"ES must have at least one veteran for every household"&amp;CHAR(10),""))&amp;IF(OR(H$10="",H$8=""),"",IF((H$10&lt;H$8),"TH must have at least one veteran for every household"&amp;CHAR(10),""))&amp;IF(OR(J$10="",J$8=""),"",IF((J$10&lt;J$8),"SH must have at least one veteran for every household"&amp;CHAR(10),""))&amp;IF(OR(L$10="",L$8=""),"",IF((L$10&lt;L$8),"Unsheltered must have at least one veteran for every household"&amp;CHAR(10),""))</f>
        <v/>
      </c>
    </row>
    <row r="14" spans="1:99" ht="11.25" customHeight="1" thickBot="1" x14ac:dyDescent="0.3">
      <c r="B14" s="9"/>
      <c r="C14" s="10"/>
      <c r="D14" s="10"/>
      <c r="E14" s="10"/>
      <c r="F14" s="171" t="s">
        <v>28</v>
      </c>
      <c r="G14" s="171"/>
      <c r="H14" s="171"/>
      <c r="I14" s="171"/>
      <c r="J14" s="171"/>
      <c r="K14" s="171"/>
      <c r="L14" s="171"/>
      <c r="M14" s="11"/>
      <c r="N14" s="11"/>
      <c r="O14" s="25"/>
      <c r="P14" s="25"/>
      <c r="Q14" s="11"/>
      <c r="R14" s="172" t="s">
        <v>16</v>
      </c>
      <c r="S14" s="172"/>
      <c r="T14" s="172"/>
      <c r="U14" s="172"/>
      <c r="V14" s="172"/>
      <c r="W14" s="172"/>
      <c r="X14" s="172"/>
      <c r="Y14" s="172"/>
      <c r="Z14" s="172"/>
      <c r="AA14" s="172"/>
      <c r="AB14" s="25"/>
      <c r="AC14" s="170" t="s">
        <v>2</v>
      </c>
      <c r="AD14" s="170"/>
      <c r="AE14" s="170"/>
      <c r="AF14" s="170"/>
      <c r="AG14" s="170"/>
      <c r="AH14" s="170"/>
      <c r="AI14" s="170"/>
      <c r="AJ14" s="123"/>
      <c r="AK14" s="145"/>
      <c r="AL14" s="12"/>
      <c r="AM14" s="65"/>
      <c r="AN14" s="9"/>
      <c r="AO14" s="71"/>
      <c r="AP14" s="12"/>
      <c r="BH14" s="51"/>
      <c r="BI14" s="51" t="s">
        <v>25</v>
      </c>
      <c r="BJ14" s="51" t="s">
        <v>26</v>
      </c>
      <c r="BK14" s="51" t="s">
        <v>23</v>
      </c>
      <c r="BL14" s="51" t="s">
        <v>24</v>
      </c>
      <c r="BM14" s="11"/>
      <c r="BN14" s="51"/>
      <c r="BO14" s="51" t="s">
        <v>25</v>
      </c>
      <c r="BP14" s="51" t="s">
        <v>26</v>
      </c>
      <c r="BQ14" s="51" t="s">
        <v>23</v>
      </c>
      <c r="BR14" s="51" t="s">
        <v>24</v>
      </c>
      <c r="BS14" s="11"/>
      <c r="BT14" s="51"/>
      <c r="BU14" s="51" t="s">
        <v>25</v>
      </c>
      <c r="BV14" s="51" t="s">
        <v>26</v>
      </c>
      <c r="BW14" s="51" t="s">
        <v>23</v>
      </c>
      <c r="BX14" s="51" t="s">
        <v>24</v>
      </c>
      <c r="BZ14" s="51"/>
      <c r="CA14" s="51" t="s">
        <v>25</v>
      </c>
      <c r="CB14" s="51" t="s">
        <v>26</v>
      </c>
      <c r="CC14" s="51" t="s">
        <v>23</v>
      </c>
      <c r="CD14" s="51" t="s">
        <v>24</v>
      </c>
      <c r="CG14" s="83" t="str">
        <f>(IF((AND(F$8&lt;&gt;"",F$10&lt;&gt;"")),(IF(F$8&gt;0,(IF(((F$10/F$8)&gt;6),"Average ES household size is greater than or equal to 6"&amp;CHAR(10),"")),"")),""))
&amp;(IF((AND(H$8&lt;&gt;"",H$10&lt;&gt;"")),(IF(H$8&gt;0,(IF(((H$10/H$8)&gt;6),"Average TH household size is greater than or equal to 6"&amp;CHAR(10),"")),"")),""))
&amp;(IF((AND(J$8&lt;&gt;"",J$10&lt;&gt;"")),(IF(J$8&gt;0,(IF(((J$10/J$8)&gt;6),"Average SH household size is greater than or equal to 6"&amp;CHAR(10),"")),"")),""))
&amp;(IF((AND(L$8&lt;&gt;"",L$10&lt;&gt;"")),(IF(L$8&gt;0,(IF(((L$10/L$8)&gt;6),"Average unsheltered household size is greater than or equal to 6"&amp;CHAR(10),"")),"")),""))
&amp;(IF((F$8&gt;F$10),"ES has more households than veterans"&amp;CHAR(10),""))
&amp;(IF((H$8&gt;H$10),"TH has more households than veterans"&amp;CHAR(10),""))
&amp;(IF((J$8&gt;J$10),"SH has more households than veterans"&amp;CHAR(10),""))
&amp;(IF((L$8&gt;L$10),"Unsheltered has more households than veterans"&amp;CHAR(10),""))</f>
        <v/>
      </c>
      <c r="CI14" s="74" t="s">
        <v>55</v>
      </c>
    </row>
    <row r="15" spans="1:99" ht="3.95" customHeight="1" x14ac:dyDescent="0.2">
      <c r="B15" s="9"/>
      <c r="C15" s="10"/>
      <c r="D15" s="10"/>
      <c r="E15" s="10"/>
      <c r="F15" s="134"/>
      <c r="G15" s="134"/>
      <c r="H15" s="134"/>
      <c r="I15" s="134"/>
      <c r="J15" s="134"/>
      <c r="K15" s="134"/>
      <c r="L15" s="134"/>
      <c r="M15" s="11"/>
      <c r="N15" s="11"/>
      <c r="O15" s="134"/>
      <c r="P15" s="134"/>
      <c r="Q15" s="11"/>
      <c r="R15" s="134"/>
      <c r="S15" s="134"/>
      <c r="T15" s="134"/>
      <c r="U15" s="134"/>
      <c r="V15" s="134"/>
      <c r="W15" s="134"/>
      <c r="X15" s="134"/>
      <c r="Y15" s="11"/>
      <c r="Z15" s="134"/>
      <c r="AA15" s="134"/>
      <c r="AB15" s="134"/>
      <c r="AC15" s="134"/>
      <c r="AD15" s="134"/>
      <c r="AE15" s="134"/>
      <c r="AF15" s="134"/>
      <c r="AG15" s="134"/>
      <c r="AH15" s="134"/>
      <c r="AI15" s="134"/>
      <c r="AJ15" s="134"/>
      <c r="AK15" s="134"/>
      <c r="AL15" s="12"/>
      <c r="AM15" s="65"/>
      <c r="AN15" s="9"/>
      <c r="AO15" s="70"/>
      <c r="AP15" s="12"/>
      <c r="AS15" s="11"/>
      <c r="AT15" s="11"/>
      <c r="AU15" s="11"/>
      <c r="AV15" s="11"/>
      <c r="AW15" s="11"/>
      <c r="AX15" s="11"/>
      <c r="AY15" s="11"/>
      <c r="AZ15" s="11"/>
      <c r="BA15" s="11"/>
      <c r="BB15" s="11"/>
      <c r="BC15" s="11"/>
      <c r="BD15" s="11"/>
      <c r="BE15" s="11"/>
      <c r="BF15" s="11"/>
      <c r="BG15" s="11"/>
      <c r="BH15" s="51"/>
      <c r="BI15" s="51"/>
      <c r="BJ15" s="51"/>
      <c r="BK15" s="51"/>
      <c r="BL15" s="51"/>
      <c r="BM15" s="11"/>
      <c r="BN15" s="51"/>
      <c r="BO15" s="51"/>
      <c r="BP15" s="51"/>
      <c r="BQ15" s="51"/>
      <c r="BR15" s="51"/>
      <c r="BS15" s="11"/>
      <c r="BT15" s="51"/>
      <c r="BU15" s="51"/>
      <c r="BV15" s="51"/>
      <c r="BW15" s="51"/>
      <c r="BX15" s="51"/>
      <c r="BY15" s="11"/>
      <c r="BZ15" s="51"/>
      <c r="CA15" s="51"/>
      <c r="CB15" s="51"/>
      <c r="CC15" s="51"/>
      <c r="CD15" s="51"/>
      <c r="CF15" s="84"/>
      <c r="CG15" s="84"/>
      <c r="CH15" s="84"/>
      <c r="CQ15" s="11"/>
      <c r="CR15" s="11"/>
      <c r="CS15" s="11"/>
      <c r="CT15" s="11"/>
      <c r="CU15" s="11"/>
    </row>
    <row r="16" spans="1:99" ht="12.75" customHeight="1" x14ac:dyDescent="0.25">
      <c r="B16" s="9"/>
      <c r="C16" s="19" t="s">
        <v>59</v>
      </c>
      <c r="D16" s="10"/>
      <c r="E16" s="10"/>
      <c r="F16" s="171" t="s">
        <v>0</v>
      </c>
      <c r="G16" s="171"/>
      <c r="H16" s="171"/>
      <c r="I16" s="171"/>
      <c r="J16" s="171"/>
      <c r="K16" s="46"/>
      <c r="L16" s="133" t="s">
        <v>1</v>
      </c>
      <c r="M16" s="11"/>
      <c r="N16" s="26"/>
      <c r="O16" s="27" t="s">
        <v>2</v>
      </c>
      <c r="P16" s="27"/>
      <c r="Q16" s="11"/>
      <c r="R16" s="169" t="s">
        <v>0</v>
      </c>
      <c r="S16" s="169"/>
      <c r="T16" s="169"/>
      <c r="U16" s="169"/>
      <c r="V16" s="169"/>
      <c r="W16" s="137"/>
      <c r="X16" s="131" t="s">
        <v>1</v>
      </c>
      <c r="Y16" s="26"/>
      <c r="Z16" s="27" t="s">
        <v>2</v>
      </c>
      <c r="AA16" s="27"/>
      <c r="AB16" s="11"/>
      <c r="AC16" s="170" t="s">
        <v>0</v>
      </c>
      <c r="AD16" s="170"/>
      <c r="AE16" s="170"/>
      <c r="AF16" s="170"/>
      <c r="AG16" s="170"/>
      <c r="AH16" s="137"/>
      <c r="AI16" s="132" t="s">
        <v>1</v>
      </c>
      <c r="AJ16" s="137"/>
      <c r="AK16" s="136" t="s">
        <v>2</v>
      </c>
      <c r="AL16" s="12"/>
      <c r="AM16" s="65"/>
      <c r="AN16" s="9"/>
      <c r="AO16" s="69" t="str">
        <f>IF(AO17&lt;&gt;"", "Gender Errors","")</f>
        <v/>
      </c>
      <c r="AP16" s="12"/>
      <c r="BH16" s="51" t="b">
        <f>IF((F$10)&gt;=(SUM(F$18:F$24)), TRUE,FALSE)</f>
        <v>1</v>
      </c>
      <c r="BI16" s="52">
        <f>IF(BH13=FALSE,((ROUND(BH18,0)+ROUND(BH20,0)+ROUND(BH22,0)+ROUND(BH24,0))),0)</f>
        <v>1</v>
      </c>
      <c r="BJ16" s="52"/>
      <c r="BK16" s="52">
        <f>SUM(BI$18:BI$24)</f>
        <v>1</v>
      </c>
      <c r="BL16" s="52">
        <f>(F$10)</f>
        <v>1</v>
      </c>
      <c r="BM16" s="61"/>
      <c r="BN16" s="51" t="b">
        <f>IF((H$10)&gt;=(H18+H20+H22+H24), TRUE,FALSE)</f>
        <v>1</v>
      </c>
      <c r="BO16" s="52">
        <f>IF(BN13=FALSE,((ROUND(BN18,0)+ROUND(BN20,0)+ROUND(BN22,0)+ROUND(BN24,0))),0)</f>
        <v>3</v>
      </c>
      <c r="BP16" s="52"/>
      <c r="BQ16" s="52">
        <f>SUM(BO18:BO24)</f>
        <v>3</v>
      </c>
      <c r="BR16" s="52">
        <f>(H$10)</f>
        <v>3</v>
      </c>
      <c r="BS16" s="11"/>
      <c r="BT16" s="51" t="b">
        <f>IF((J$10)&gt;=(SUM(J$18:J$24)), TRUE,FALSE)</f>
        <v>1</v>
      </c>
      <c r="BU16" s="52">
        <f>IF(BT13=FALSE,((ROUND(BT18,0)+ROUND(BT20,0)+ROUND(BT22,0)+ROUND(BT24,0))),0)</f>
        <v>0</v>
      </c>
      <c r="BV16" s="52"/>
      <c r="BW16" s="52" t="e">
        <f>SUM(BU$18:BU$24)</f>
        <v>#VALUE!</v>
      </c>
      <c r="BX16" s="62">
        <f>(J$10)</f>
        <v>0</v>
      </c>
      <c r="BZ16" s="51" t="b">
        <f>IF((L$10)&gt;=(SUM(L$18:L$24)), TRUE,FALSE)</f>
        <v>1</v>
      </c>
      <c r="CA16" s="52">
        <f>IF(BZ13=FALSE,((ROUND(BZ18,0)+ROUND(BZ20,0)+ROUND(BZ22,0)+ROUND(BZ24,0))),0)</f>
        <v>0</v>
      </c>
      <c r="CB16" s="52"/>
      <c r="CC16" s="52" t="e">
        <f>SUM(CA$18:CA$24)</f>
        <v>#VALUE!</v>
      </c>
      <c r="CD16" s="62">
        <f>(L$10)</f>
        <v>0</v>
      </c>
      <c r="CE16" s="85"/>
      <c r="CI16" s="74" t="s">
        <v>3</v>
      </c>
      <c r="CK16" s="74" t="s">
        <v>4</v>
      </c>
      <c r="CM16" s="74" t="s">
        <v>65</v>
      </c>
      <c r="CO16" s="74" t="s">
        <v>1</v>
      </c>
    </row>
    <row r="17" spans="1:99" ht="12.75" customHeight="1" x14ac:dyDescent="0.25">
      <c r="B17" s="9"/>
      <c r="C17" s="19"/>
      <c r="D17" s="10"/>
      <c r="E17" s="10"/>
      <c r="F17" s="121" t="s">
        <v>3</v>
      </c>
      <c r="G17" s="121"/>
      <c r="H17" s="13" t="s">
        <v>4</v>
      </c>
      <c r="I17" s="121"/>
      <c r="J17" s="121" t="s">
        <v>65</v>
      </c>
      <c r="K17" s="121"/>
      <c r="L17" s="134"/>
      <c r="M17" s="11"/>
      <c r="N17" s="11"/>
      <c r="O17" s="134"/>
      <c r="P17" s="134"/>
      <c r="Q17" s="11"/>
      <c r="R17" s="121" t="s">
        <v>3</v>
      </c>
      <c r="S17" s="121"/>
      <c r="T17" s="13" t="s">
        <v>4</v>
      </c>
      <c r="U17" s="134"/>
      <c r="V17" s="121" t="s">
        <v>65</v>
      </c>
      <c r="W17" s="134"/>
      <c r="X17" s="134"/>
      <c r="Y17" s="11"/>
      <c r="Z17" s="134"/>
      <c r="AA17" s="134"/>
      <c r="AB17" s="134"/>
      <c r="AC17" s="121" t="s">
        <v>3</v>
      </c>
      <c r="AD17" s="121"/>
      <c r="AE17" s="13" t="s">
        <v>4</v>
      </c>
      <c r="AF17" s="134"/>
      <c r="AG17" s="121" t="s">
        <v>65</v>
      </c>
      <c r="AH17" s="134"/>
      <c r="AI17" s="134"/>
      <c r="AJ17" s="134"/>
      <c r="AK17" s="134"/>
      <c r="AL17" s="12"/>
      <c r="AM17" s="65"/>
      <c r="AN17" s="9"/>
      <c r="AO17" s="167" t="str">
        <f>(IF(AND(F18="",F20="",F22="",F24=""),"",(IF(AND(BH13=FALSE,BH16=FALSE),"ES gender count ("&amp;TEXT(F18+F20+F22+F24,"0")&amp;") &gt; to ES total number of veterans("&amp;TEXT(F10,"0")&amp;")"&amp;CHAR(10),"")&amp;IF(AND(BH13=FALSE,BH17=FALSE),"ES gender count ("&amp;TEXT(F18+F20+F22+F24,"0")&amp;") is less than 80% of total number of ES veterans ("&amp;TEXT(F10,"0")&amp;")"&amp;CHAR(10),""))))&amp;(IF(AND(H18="",H20="",H22="",H24=""),"",(IF(AND(BN13=FALSE,BN16=FALSE),"TH gender count ("&amp;TEXT(H18+H20+H22+H24,"0")&amp;") &gt; to TH total number of veterans ("&amp;TEXT(H10,"0")&amp;")"&amp;CHAR(10),"")&amp;IF(AND(BN13=FALSE,BN17=FALSE),"TH gender count ("&amp;TEXT(H18+H20+H22+H24,"0")&amp;") is less than 80% of total number of TH veterans ("&amp;TEXT(H10,"0")&amp;")"&amp;CHAR(10),"")&amp;IF(AND(BT13=FALSE,BT16=FALSE),"SH gender count ("&amp;TEXT(J18+J20+J22+J24,"0")&amp;") &gt; to SH total number of veterans ("&amp;TEXT(J10,"0")&amp;")"&amp;CHAR(10),""))))&amp;(IF(AND(J18="",J20="",J22="",J24=""),"",(IF(AND(BT13=FALSE,BT17=FALSE),"SH gender count ("&amp;TEXT(J18+J20+J22+J24,"0")&amp;") is less than 80% of total number of SH veterans ("&amp;TEXT(J10,"0")&amp;")"&amp;CHAR(10),""))))&amp;IF(AND(BZ13=FALSE,BZ16=FALSE),"Unsheltered gender count ("&amp;TEXT(L18+L20+L22+L24,"0")&amp;") &gt; to unsheltered total number of veterans ("&amp;TEXT(L10,"0")&amp;")"&amp;CHAR(10),""&amp;(IF(AND(L18="",L20="",L22="",L24=""),"",(IF(AND(BZ13=FALSE,BZ17=FALSE),"Unsheltered gender count ("&amp;TEXT(L18+L20+L22+L24,"0")&amp;") is less than 80% of total number of unsheltered veterans ("&amp;TEXT(L10,"0")&amp;")"&amp;CHAR(10),"")))))</f>
        <v/>
      </c>
      <c r="AP17" s="12"/>
      <c r="BH17" s="52" t="b">
        <f>IF(BH13=FALSE,(IF((SUM(F$18:F$24)/(F$10))&gt;=0.8,TRUE,FALSE)),FALSE)</f>
        <v>1</v>
      </c>
      <c r="BI17" s="51" t="b">
        <f>(F$10)=(ROUND(BH18,0)+ROUND(BH20,0)+ROUND(BH22,0)+ROUND(BH24,0))</f>
        <v>1</v>
      </c>
      <c r="BJ17" s="51"/>
      <c r="BK17" s="51"/>
      <c r="BL17" s="51"/>
      <c r="BM17" s="11"/>
      <c r="BN17" s="52" t="b">
        <f>IF(BN13=FALSE,(IF((SUM(H$18:H$24))/(H$10)&gt;=0.8,TRUE,FALSE)),FALSE)</f>
        <v>1</v>
      </c>
      <c r="BO17" s="51" t="b">
        <f>(H$10)=(ROUND(BN18,0)+ROUND(BN20,0)+ROUND(BN22,0)+ROUND(BN24,0))</f>
        <v>1</v>
      </c>
      <c r="BP17" s="51"/>
      <c r="BQ17" s="51"/>
      <c r="BR17" s="51"/>
      <c r="BS17" s="11"/>
      <c r="BT17" s="52" t="b">
        <f>IF(BT13=FALSE,(IF((SUM(J$18:J$24))/(J$10)&gt;=0.8,TRUE,FALSE)),FALSE)</f>
        <v>0</v>
      </c>
      <c r="BU17" s="51" t="e">
        <f>(J$10)=(ROUND(BT18,0)+ROUND(BT20,0)+ROUND(BT22,0)+ROUND(BT24,0))</f>
        <v>#VALUE!</v>
      </c>
      <c r="BV17" s="51"/>
      <c r="BW17" s="51"/>
      <c r="BX17" s="51"/>
      <c r="BZ17" s="52" t="b">
        <f>IF(BZ13=FALSE,(IF((SUM(L$18:L$24))/(L$10)&gt;=0.8,TRUE,FALSE)),FALSE)</f>
        <v>0</v>
      </c>
      <c r="CA17" s="51" t="e">
        <f>(L$10)=(ROUND(BZ18,0)+ROUND(BZ20,0)+ROUND(BZ22,0)+ROUND(BZ24,0))</f>
        <v>#VALUE!</v>
      </c>
      <c r="CB17" s="51"/>
      <c r="CC17" s="51"/>
      <c r="CD17" s="51"/>
      <c r="CI17" s="74" t="b">
        <f>IF(OR(F$10="", F$10=0),FALSE,OR((AND(((SUM(F$18:F$24)/F$10*100)&gt;0),(SUM(F$18:F$24)/F$10*100)&lt;80)),(SUM(F$18:F$24)/F$10*100)&gt;100))</f>
        <v>0</v>
      </c>
      <c r="CK17" s="74" t="b">
        <f>IF(OR(H$10="",H$10=0),FALSE,OR((AND(((SUM(H$18:H$24)/H$10*100)&gt;0),(SUM(H$18:H$24)/H$10*100)&lt;80)),(SUM(H$18:H$24)/H$10*100)&gt;100))</f>
        <v>0</v>
      </c>
      <c r="CM17" s="74" t="b">
        <f>IF(OR(J$10="",J$10=0),FALSE,OR((AND(((SUM(J$18:J$24)/J$10*100)&gt;0),(SUM(J$18:J$24)/J$10*100)&lt;80)),(SUM(J$18:J$24)/J$10*100)&gt;100))</f>
        <v>0</v>
      </c>
      <c r="CO17" s="74" t="b">
        <f>IF(OR(L$10="",L$10=0),FALSE,OR((AND(((SUM(L$18:L$24)/L$10*100)&gt;0),(SUM(L$18:L$24)/L$10*100)&lt;80)),(SUM(L$18:L$24)/L$10*100)&gt;100))</f>
        <v>0</v>
      </c>
    </row>
    <row r="18" spans="1:99" ht="12.75" customHeight="1" x14ac:dyDescent="0.25">
      <c r="B18" s="9"/>
      <c r="C18" s="10"/>
      <c r="D18" s="10" t="s">
        <v>5</v>
      </c>
      <c r="E18" s="10"/>
      <c r="F18" s="30"/>
      <c r="G18" s="14"/>
      <c r="H18" s="30">
        <v>3</v>
      </c>
      <c r="I18" s="16"/>
      <c r="J18" s="30"/>
      <c r="K18" s="16"/>
      <c r="L18" s="30"/>
      <c r="M18" s="11"/>
      <c r="N18" s="11"/>
      <c r="O18" s="29">
        <f>(F18+H18)+(L18)</f>
        <v>3</v>
      </c>
      <c r="P18" s="25"/>
      <c r="Q18" s="11"/>
      <c r="R18" s="92" t="str">
        <f>IF(AC18="N/A","N/A",IF(BH$16=TRUE,AC18-F18,"N/A"))</f>
        <v>N/A</v>
      </c>
      <c r="S18" s="16"/>
      <c r="T18" s="92">
        <f>IF(AE18="N/A","N/A",IF(BN$16=TRUE,AE18-H18,"N/A"))</f>
        <v>0</v>
      </c>
      <c r="U18" s="17"/>
      <c r="V18" s="92" t="str">
        <f>IF(AG18="N/A","N/A",IF(BT$16=TRUE,AG18-J18,"N/A"))</f>
        <v>N/A</v>
      </c>
      <c r="W18" s="17"/>
      <c r="X18" s="92" t="str">
        <f>IF(AI18="N/A","N/A",IF(BZ$16=TRUE,AI18-L18,"N/A"))</f>
        <v>N/A</v>
      </c>
      <c r="Y18" s="11"/>
      <c r="Z18" s="29" t="e">
        <f>(R18+T18)+(X18)</f>
        <v>#VALUE!</v>
      </c>
      <c r="AA18" s="25"/>
      <c r="AB18" s="25"/>
      <c r="AC18" s="93" t="str">
        <f>IF(F18=0,"N/A",BK$18)</f>
        <v>N/A</v>
      </c>
      <c r="AD18" s="94"/>
      <c r="AE18" s="93">
        <f>IF(H18=0,"N/A",BQ$18)</f>
        <v>3</v>
      </c>
      <c r="AF18" s="95"/>
      <c r="AG18" s="93" t="str">
        <f>IF(J18=0,"N/A",BW$18)</f>
        <v>N/A</v>
      </c>
      <c r="AH18" s="95"/>
      <c r="AI18" s="93" t="str">
        <f>IF(L18=0,"N/A",CC$18)</f>
        <v>N/A</v>
      </c>
      <c r="AJ18" s="134"/>
      <c r="AK18" s="29">
        <f>(IF((AND(AC18="N/A",AE18="N/A",AG18="N/A",AI18="N/A")),"N/A",(IF(AC18="N/A",0,AC18))+(IF(AE18="N/A",0,AE18))+(IF(AG18="N/A",0,AG18))+(IF(AI18="N/A",0,AI18))))</f>
        <v>3</v>
      </c>
      <c r="AL18" s="12"/>
      <c r="AM18" s="65"/>
      <c r="AN18" s="9"/>
      <c r="AO18" s="167"/>
      <c r="AP18" s="57"/>
      <c r="AQ18" s="111"/>
      <c r="BH18" s="54">
        <f>IF(BH$13=FALSE,(F18*(1+(((F$10)-(SUM(F$18:F$24)))/(SUM(F$18:F$24))))),"")</f>
        <v>0</v>
      </c>
      <c r="BI18" s="54">
        <f>IF(BI$17=FALSE,ROUNDDOWN(BH18,0),ROUND(BH18,0))</f>
        <v>0</v>
      </c>
      <c r="BJ18" s="54" t="str">
        <f>IF(BI18=MAX(BI$18:BI$24),ROW(),"")</f>
        <v/>
      </c>
      <c r="BK18" s="54">
        <f>IF(BH$13=TRUE,"N/A",IF(BJ18&lt;&gt;0,IF(MIN(BJ$18:BJ$24)=BJ18,BI18+(BL$16-BK$16),BI18),BI18))</f>
        <v>0</v>
      </c>
      <c r="BL18" s="52"/>
      <c r="BM18" s="61"/>
      <c r="BN18" s="54">
        <f>IF(BN$13=FALSE,(H18*(1+(((H$10)-(SUM(H$18:H$24)))/(SUM(H$18:H$24))))),"")</f>
        <v>3</v>
      </c>
      <c r="BO18" s="54">
        <f>IF(BO$17=FALSE,ROUNDDOWN(BN18,0),ROUND(BN18,0))</f>
        <v>3</v>
      </c>
      <c r="BP18" s="54">
        <f>IF(BO18=MAX(BO$18:BO$24),ROW(),"")</f>
        <v>18</v>
      </c>
      <c r="BQ18" s="54">
        <f>IF(BN$13=TRUE,"N/A",IF(BP18&lt;&gt;0,IF(MIN(BP$18:BP$24)=BP18,BO18+(BR$16-BQ$16),BO18),BO18))</f>
        <v>3</v>
      </c>
      <c r="BR18" s="51"/>
      <c r="BS18" s="11"/>
      <c r="BT18" s="54" t="str">
        <f>IF(BT$13=FALSE,(J18*(1+(((J$10)-(SUM(J$18:J$24)))/(SUM(J$18:J$24))))),"")</f>
        <v/>
      </c>
      <c r="BU18" s="54" t="e">
        <f>IF(BU$17=FALSE,ROUNDDOWN(BT18,0),ROUND(BT18,0))</f>
        <v>#VALUE!</v>
      </c>
      <c r="BV18" s="54" t="e">
        <f>IF(BU18=MAX(BU$18:BU$24),ROW(),"")</f>
        <v>#VALUE!</v>
      </c>
      <c r="BW18" s="54" t="str">
        <f>IF(BT$13=TRUE,"N/A",IF(BV18&lt;&gt;0,IF(MIN(BV$18:BV$24)=BV18,BU18+(BX$16-BW$16),BU18),BU18))</f>
        <v>N/A</v>
      </c>
      <c r="BX18" s="52"/>
      <c r="BZ18" s="54" t="str">
        <f>IF(BZ$13=FALSE,(L18*(1+(((L$10)-(SUM(L$18:L$24)))/(SUM(L$18:L$24))))),"")</f>
        <v/>
      </c>
      <c r="CA18" s="54" t="e">
        <f>IF(CA$17=FALSE,ROUNDDOWN(BZ18,0),ROUND(BZ18,0))</f>
        <v>#VALUE!</v>
      </c>
      <c r="CB18" s="54" t="e">
        <f>IF(CA18=MAX(CA$18:CA$24),ROW(),"")</f>
        <v>#VALUE!</v>
      </c>
      <c r="CC18" s="54" t="str">
        <f>IF(BZ$13=TRUE,"N/A",IF(CB18&lt;&gt;0,IF(MIN(CB$18:CB$24)=CB18,CA18+(CD$16-CC$16),CA18),CA18))</f>
        <v>N/A</v>
      </c>
      <c r="CD18" s="52"/>
      <c r="CE18" s="61"/>
    </row>
    <row r="19" spans="1:99" ht="3.95" customHeight="1" x14ac:dyDescent="0.25">
      <c r="A19" s="65"/>
      <c r="B19" s="9"/>
      <c r="C19" s="10"/>
      <c r="D19" s="10"/>
      <c r="E19" s="10"/>
      <c r="F19" s="15"/>
      <c r="G19" s="16"/>
      <c r="H19" s="15"/>
      <c r="I19" s="16"/>
      <c r="J19" s="15"/>
      <c r="K19" s="16"/>
      <c r="L19" s="15"/>
      <c r="M19" s="11"/>
      <c r="N19" s="11"/>
      <c r="O19" s="18"/>
      <c r="P19" s="25"/>
      <c r="Q19" s="11"/>
      <c r="R19" s="44"/>
      <c r="S19" s="16"/>
      <c r="T19" s="44"/>
      <c r="U19" s="17"/>
      <c r="V19" s="44"/>
      <c r="W19" s="17"/>
      <c r="X19" s="44"/>
      <c r="Y19" s="11"/>
      <c r="Z19" s="18"/>
      <c r="AA19" s="25"/>
      <c r="AB19" s="25"/>
      <c r="AC19" s="96"/>
      <c r="AD19" s="97"/>
      <c r="AE19" s="96"/>
      <c r="AF19" s="95"/>
      <c r="AG19" s="96"/>
      <c r="AH19" s="95"/>
      <c r="AI19" s="96"/>
      <c r="AJ19" s="134"/>
      <c r="AK19" s="18"/>
      <c r="AL19" s="12"/>
      <c r="AM19" s="65"/>
      <c r="AN19" s="9"/>
      <c r="AO19" s="167"/>
      <c r="AP19" s="12"/>
      <c r="AQ19" s="65"/>
      <c r="AR19" s="28"/>
      <c r="BH19" s="55"/>
      <c r="BI19" s="51"/>
      <c r="BJ19" s="51"/>
      <c r="BK19" s="51"/>
      <c r="BL19" s="51"/>
      <c r="BM19" s="11"/>
      <c r="BN19" s="55"/>
      <c r="BO19" s="51"/>
      <c r="BP19" s="51"/>
      <c r="BQ19" s="51"/>
      <c r="BR19" s="51"/>
      <c r="BS19" s="11"/>
      <c r="BT19" s="55"/>
      <c r="BU19" s="51"/>
      <c r="BV19" s="51"/>
      <c r="BW19" s="51"/>
      <c r="BX19" s="51"/>
      <c r="BZ19" s="55"/>
      <c r="CA19" s="51"/>
      <c r="CB19" s="51"/>
      <c r="CC19" s="51"/>
      <c r="CD19" s="51"/>
    </row>
    <row r="20" spans="1:99" ht="12.75" customHeight="1" x14ac:dyDescent="0.25">
      <c r="B20" s="9"/>
      <c r="C20" s="10"/>
      <c r="D20" s="10" t="s">
        <v>6</v>
      </c>
      <c r="E20" s="10"/>
      <c r="F20" s="30">
        <v>1</v>
      </c>
      <c r="G20" s="14"/>
      <c r="H20" s="30"/>
      <c r="I20" s="16"/>
      <c r="J20" s="30"/>
      <c r="K20" s="16"/>
      <c r="L20" s="30"/>
      <c r="M20" s="11"/>
      <c r="N20" s="11"/>
      <c r="O20" s="29">
        <f>(F20+H20)+(L20)</f>
        <v>1</v>
      </c>
      <c r="P20" s="25"/>
      <c r="Q20" s="11"/>
      <c r="R20" s="92">
        <f>IF(AC20="N/A","N/A",IF(BH$16=TRUE,AC20-F20,"N/A"))</f>
        <v>0</v>
      </c>
      <c r="S20" s="16"/>
      <c r="T20" s="92" t="str">
        <f>IF(AE20="N/A","N/A",IF(BN$16=TRUE,AE20-H20,"N/A"))</f>
        <v>N/A</v>
      </c>
      <c r="U20" s="17"/>
      <c r="V20" s="92" t="str">
        <f>IF(AG20="N/A","N/A",IF(BT$16=TRUE,AG20-J20,"N/A"))</f>
        <v>N/A</v>
      </c>
      <c r="W20" s="17"/>
      <c r="X20" s="92" t="str">
        <f>IF(AI20="N/A","N/A",IF(BZ$16=TRUE,AI20-L20,"N/A"))</f>
        <v>N/A</v>
      </c>
      <c r="Y20" s="11"/>
      <c r="Z20" s="29" t="e">
        <f>(R20+T20)+(X20)</f>
        <v>#VALUE!</v>
      </c>
      <c r="AA20" s="25"/>
      <c r="AB20" s="25"/>
      <c r="AC20" s="93">
        <f>IF(F20=0,"N/A",BK$20)</f>
        <v>1</v>
      </c>
      <c r="AD20" s="94"/>
      <c r="AE20" s="93" t="str">
        <f>IF(H20=0,"N/A",BQ$20)</f>
        <v>N/A</v>
      </c>
      <c r="AF20" s="95"/>
      <c r="AG20" s="93" t="str">
        <f>IF(J20=0,"N/A",BW$20)</f>
        <v>N/A</v>
      </c>
      <c r="AH20" s="95"/>
      <c r="AI20" s="93" t="str">
        <f>IF(L20=0,"N/A",CC$20)</f>
        <v>N/A</v>
      </c>
      <c r="AJ20" s="134"/>
      <c r="AK20" s="29">
        <f>(IF((AND(AC20="N/A",AE20="N/A",AG20="N/A",AI20="N/A")),"N/A",(IF(AC20="N/A",0,AC20))+(IF(AE20="N/A",0,AE20))+(IF(AG20="N/A",0,AG20))+(IF(AI20="N/A",0,AI20))))</f>
        <v>1</v>
      </c>
      <c r="AL20" s="12"/>
      <c r="AM20" s="65"/>
      <c r="AN20" s="9"/>
      <c r="AO20" s="167"/>
      <c r="AP20" s="12"/>
      <c r="AR20" s="11"/>
      <c r="AS20" s="28"/>
      <c r="AT20" s="28"/>
      <c r="AU20" s="28"/>
      <c r="AV20" s="28"/>
      <c r="AW20" s="28"/>
      <c r="AX20" s="28"/>
      <c r="AY20" s="28"/>
      <c r="AZ20" s="28"/>
      <c r="BA20" s="28"/>
      <c r="BB20" s="28"/>
      <c r="BC20" s="28"/>
      <c r="BD20" s="28"/>
      <c r="BE20" s="28"/>
      <c r="BF20" s="28"/>
      <c r="BH20" s="54">
        <f>IF(BH$13=FALSE,(F20*(1+(((F$10)-(SUM(F$18:F$24)))/(SUM(F$18:F$24))))),"")</f>
        <v>1</v>
      </c>
      <c r="BI20" s="54">
        <f>IF(BI$17=FALSE,ROUNDDOWN(BH20,0),ROUND(BH20,0))</f>
        <v>1</v>
      </c>
      <c r="BJ20" s="54">
        <f>IF(BI20=MAX(BI$18:BI$24),ROW(),"")</f>
        <v>20</v>
      </c>
      <c r="BK20" s="54">
        <f>IF(BH$13=TRUE,"N/A",IF(BJ20&lt;&gt;0,IF(MIN(BJ$18:BJ$24)=BJ20,BI20+(BL$16-BK$16),BI20),BI20))</f>
        <v>1</v>
      </c>
      <c r="BL20" s="52"/>
      <c r="BM20" s="61"/>
      <c r="BN20" s="54">
        <f>IF(BN$13=FALSE,(H20*(1+(((H$10)-(SUM(H$18:H$24)))/(SUM(H$18:H$24))))),"")</f>
        <v>0</v>
      </c>
      <c r="BO20" s="54">
        <f>IF(BO$17=FALSE,ROUNDDOWN(BN20,0),ROUND(BN20,0))</f>
        <v>0</v>
      </c>
      <c r="BP20" s="54" t="str">
        <f>IF(BO20=MAX(BO$18:BO$24),ROW(),"")</f>
        <v/>
      </c>
      <c r="BQ20" s="54">
        <f>IF(BN$13=TRUE,"N/A",IF(BP20&lt;&gt;0,IF(MIN(BP$18:BP$24)=BP20,BO20+(BR$16-BQ$16),BO20),BO20))</f>
        <v>0</v>
      </c>
      <c r="BR20" s="51"/>
      <c r="BS20" s="11"/>
      <c r="BT20" s="54" t="str">
        <f>IF(BT$13=FALSE,(J20*(1+(((J$10)-(SUM(J$18:J$24)))/(SUM(J$18:J$24))))),"")</f>
        <v/>
      </c>
      <c r="BU20" s="54" t="e">
        <f>IF(BU$17=FALSE,ROUNDDOWN(BT20,0),ROUND(BT20,0))</f>
        <v>#VALUE!</v>
      </c>
      <c r="BV20" s="54" t="e">
        <f>IF(BU20=MAX(BU$18:BU$24),ROW(),"")</f>
        <v>#VALUE!</v>
      </c>
      <c r="BW20" s="54" t="str">
        <f>IF(BT$13=TRUE,"N/A",IF(BV20&lt;&gt;0,IF(MIN(BV$18:BV$24)=BV20,BU20+(BX$16-BW$16),BU20),BU20))</f>
        <v>N/A</v>
      </c>
      <c r="BX20" s="51"/>
      <c r="BZ20" s="54" t="str">
        <f>IF(BZ$13=FALSE,(L20*(1+(((L$10)-(SUM(L$18:L$24)))/(SUM(L$18:L$24))))),"")</f>
        <v/>
      </c>
      <c r="CA20" s="54" t="e">
        <f>IF(CA$17=FALSE,ROUNDDOWN(BZ20,0),ROUND(BZ20,0))</f>
        <v>#VALUE!</v>
      </c>
      <c r="CB20" s="54" t="e">
        <f>IF(CA20=MAX(CA$18:CA$24),ROW(),"")</f>
        <v>#VALUE!</v>
      </c>
      <c r="CC20" s="54" t="str">
        <f>IF(BZ$13=TRUE,"N/A",IF(CB20&lt;&gt;0,IF(MIN(CB$18:CB$24)=CB20,CA20+(CD$16-CC$16),CA20),CA20))</f>
        <v>N/A</v>
      </c>
      <c r="CD20" s="51"/>
    </row>
    <row r="21" spans="1:99" ht="3.95" customHeight="1" x14ac:dyDescent="0.2">
      <c r="B21" s="9"/>
      <c r="C21" s="10"/>
      <c r="D21" s="10"/>
      <c r="E21" s="10"/>
      <c r="F21" s="15"/>
      <c r="G21" s="16"/>
      <c r="H21" s="15"/>
      <c r="I21" s="16"/>
      <c r="J21" s="15"/>
      <c r="K21" s="16"/>
      <c r="L21" s="15"/>
      <c r="M21" s="11"/>
      <c r="N21" s="11"/>
      <c r="O21" s="18"/>
      <c r="P21" s="25"/>
      <c r="Q21" s="11"/>
      <c r="R21" s="44"/>
      <c r="S21" s="16"/>
      <c r="T21" s="44"/>
      <c r="U21" s="17"/>
      <c r="V21" s="44"/>
      <c r="W21" s="17"/>
      <c r="X21" s="44"/>
      <c r="Y21" s="11"/>
      <c r="Z21" s="18"/>
      <c r="AA21" s="25"/>
      <c r="AB21" s="25"/>
      <c r="AC21" s="96"/>
      <c r="AD21" s="97"/>
      <c r="AE21" s="96"/>
      <c r="AF21" s="95"/>
      <c r="AG21" s="96"/>
      <c r="AH21" s="95"/>
      <c r="AI21" s="96"/>
      <c r="AJ21" s="134"/>
      <c r="AK21" s="18"/>
      <c r="AL21" s="12"/>
      <c r="AM21" s="65"/>
      <c r="AN21" s="9"/>
      <c r="AO21" s="167"/>
      <c r="AP21" s="12"/>
      <c r="AS21" s="11"/>
      <c r="AT21" s="11"/>
      <c r="AU21" s="11"/>
      <c r="AV21" s="11"/>
      <c r="AW21" s="11"/>
      <c r="AX21" s="11"/>
      <c r="AY21" s="11"/>
      <c r="AZ21" s="11"/>
      <c r="BA21" s="11"/>
      <c r="BB21" s="11"/>
      <c r="BC21" s="11"/>
      <c r="BD21" s="11"/>
      <c r="BE21" s="11"/>
      <c r="BF21" s="11"/>
      <c r="BG21" s="11"/>
      <c r="BH21" s="55"/>
      <c r="BI21" s="51"/>
      <c r="BJ21" s="51"/>
      <c r="BK21" s="51"/>
      <c r="BL21" s="53"/>
      <c r="BM21" s="60"/>
      <c r="BN21" s="55"/>
      <c r="BO21" s="51"/>
      <c r="BP21" s="51"/>
      <c r="BQ21" s="51"/>
      <c r="BR21" s="51"/>
      <c r="BS21" s="11"/>
      <c r="BT21" s="55"/>
      <c r="BU21" s="51"/>
      <c r="BV21" s="51"/>
      <c r="BW21" s="51"/>
      <c r="BX21" s="51"/>
      <c r="BY21" s="11"/>
      <c r="BZ21" s="55"/>
      <c r="CA21" s="51"/>
      <c r="CB21" s="51"/>
      <c r="CC21" s="51"/>
      <c r="CD21" s="51"/>
      <c r="CF21" s="84"/>
      <c r="CG21" s="84"/>
      <c r="CH21" s="84"/>
      <c r="CI21" s="84"/>
      <c r="CJ21" s="84"/>
      <c r="CK21" s="84"/>
      <c r="CL21" s="84"/>
      <c r="CM21" s="84"/>
      <c r="CN21" s="84"/>
      <c r="CO21" s="84"/>
      <c r="CP21" s="84"/>
      <c r="CQ21" s="11"/>
      <c r="CR21" s="11"/>
      <c r="CS21" s="11"/>
      <c r="CT21" s="11"/>
      <c r="CU21" s="11"/>
    </row>
    <row r="22" spans="1:99" ht="12.75" customHeight="1" x14ac:dyDescent="0.25">
      <c r="B22" s="9"/>
      <c r="C22" s="10"/>
      <c r="D22" s="10" t="s">
        <v>21</v>
      </c>
      <c r="E22" s="10"/>
      <c r="F22" s="30"/>
      <c r="G22" s="14"/>
      <c r="H22" s="30"/>
      <c r="I22" s="16"/>
      <c r="J22" s="30"/>
      <c r="K22" s="16"/>
      <c r="L22" s="30"/>
      <c r="M22" s="11"/>
      <c r="N22" s="11"/>
      <c r="O22" s="29">
        <f>(F22+H22)+(L22)</f>
        <v>0</v>
      </c>
      <c r="P22" s="25"/>
      <c r="Q22" s="11"/>
      <c r="R22" s="92" t="str">
        <f>IF(AC22="N/A","N/A",IF(BH$16=TRUE,AC22-F22,"N/A"))</f>
        <v>N/A</v>
      </c>
      <c r="S22" s="16"/>
      <c r="T22" s="92" t="str">
        <f>IF(AE22="N/A","N/A",IF(BN$16=TRUE,AE22-H22,"N/A"))</f>
        <v>N/A</v>
      </c>
      <c r="U22" s="17"/>
      <c r="V22" s="92" t="str">
        <f>IF(AG22="N/A","N/A",IF(BT$16=TRUE,AG22-J22,"N/A"))</f>
        <v>N/A</v>
      </c>
      <c r="W22" s="17"/>
      <c r="X22" s="92" t="str">
        <f>IF(AI22="N/A","N/A",IF(BZ$16=TRUE,AI22-L22,"N/A"))</f>
        <v>N/A</v>
      </c>
      <c r="Y22" s="11"/>
      <c r="Z22" s="29" t="e">
        <f>(R22+T22)+(X22)</f>
        <v>#VALUE!</v>
      </c>
      <c r="AA22" s="25"/>
      <c r="AB22" s="25"/>
      <c r="AC22" s="93" t="str">
        <f>IF(F22=0,"N/A",BK$22)</f>
        <v>N/A</v>
      </c>
      <c r="AD22" s="94"/>
      <c r="AE22" s="93" t="str">
        <f>IF(H22=0,"N/A",BQ$22)</f>
        <v>N/A</v>
      </c>
      <c r="AF22" s="95"/>
      <c r="AG22" s="93" t="str">
        <f>IF(J22=0,"N/A",BW$22)</f>
        <v>N/A</v>
      </c>
      <c r="AH22" s="95"/>
      <c r="AI22" s="93" t="str">
        <f>IF(L22=0,"N/A",CC$22)</f>
        <v>N/A</v>
      </c>
      <c r="AJ22" s="134"/>
      <c r="AK22" s="29" t="str">
        <f>(IF((AND(AC22="N/A",AE22="N/A",AG22="N/A",AI22="N/A")),"N/A",(IF(AC22="N/A",0,AC22))+(IF(AE22="N/A",0,AE22))+(IF(AG22="N/A",0,AG22))+(IF(AI22="N/A",0,AI22))))</f>
        <v>N/A</v>
      </c>
      <c r="AL22" s="12"/>
      <c r="AM22" s="65"/>
      <c r="AN22" s="9"/>
      <c r="AO22" s="167"/>
      <c r="AP22" s="12"/>
      <c r="BH22" s="54">
        <f>IF(BH$13=FALSE,(F22*(1+(((F$10)-(SUM(F$18:F$24)))/(SUM(F$18:F$24))))),"")</f>
        <v>0</v>
      </c>
      <c r="BI22" s="54">
        <f>IF(BI$17=FALSE,ROUNDDOWN(BH22,0),ROUND(BH22,0))</f>
        <v>0</v>
      </c>
      <c r="BJ22" s="54" t="str">
        <f>IF(BI22=MAX(BI$18:BI$24),ROW(),"")</f>
        <v/>
      </c>
      <c r="BK22" s="54">
        <f>IF(BH$13=TRUE,"N/A",IF(BJ22&lt;&gt;0,IF(MIN(BJ$18:BJ$24)=BJ22,BI22+(BL$16-BK$16),BI22),BI22))</f>
        <v>0</v>
      </c>
      <c r="BL22" s="52"/>
      <c r="BM22" s="61"/>
      <c r="BN22" s="54">
        <f>IF(BN$13=FALSE,(H22*(1+(((H$10)-(SUM(H$18:H$24)))/(SUM(H$18:H$24))))),"")</f>
        <v>0</v>
      </c>
      <c r="BO22" s="54">
        <f>IF(BO$17=FALSE,ROUNDDOWN(BN22,0),ROUND(BN22,0))</f>
        <v>0</v>
      </c>
      <c r="BP22" s="54" t="str">
        <f>IF(BO22=MAX(BO$18:BO$24),ROW(),"")</f>
        <v/>
      </c>
      <c r="BQ22" s="54">
        <f>IF(BN$13=TRUE,"N/A",IF(BP22&lt;&gt;0,IF(MIN(BP$18:BP$24)=BP22,BO22+(BR$16-BQ$16),BO22),BO22))</f>
        <v>0</v>
      </c>
      <c r="BR22" s="51"/>
      <c r="BS22" s="11"/>
      <c r="BT22" s="54" t="str">
        <f>IF(BT$13=FALSE,(J22*(1+(((J$10)-(SUM(J$18:J$24)))/(SUM(J$18:J$24))))),"")</f>
        <v/>
      </c>
      <c r="BU22" s="54" t="e">
        <f>IF(BU$17=FALSE,ROUNDDOWN(BT22,0),ROUND(BT22,0))</f>
        <v>#VALUE!</v>
      </c>
      <c r="BV22" s="54" t="e">
        <f>IF(BU22=MAX(BU$18:BU$24),ROW(),"")</f>
        <v>#VALUE!</v>
      </c>
      <c r="BW22" s="54" t="str">
        <f>IF(BT$13=TRUE,"N/A",IF(BV22&lt;&gt;0,IF(MIN(BV$18:BV$24)=BV22,BU22+(BX$16-BW$16),BU22),BU22))</f>
        <v>N/A</v>
      </c>
      <c r="BX22" s="51"/>
      <c r="BZ22" s="54" t="str">
        <f>IF(BZ$13=FALSE,(L22*(1+(((L$10)-(SUM(L$18:L$24)))/(SUM(L$18:L$24))))),"")</f>
        <v/>
      </c>
      <c r="CA22" s="54" t="e">
        <f>IF(CA$17=FALSE,ROUNDDOWN(BZ22,0),ROUND(BZ22,0))</f>
        <v>#VALUE!</v>
      </c>
      <c r="CB22" s="54" t="e">
        <f>IF(CA22=MAX(CA$18:CA$24),ROW(),"")</f>
        <v>#VALUE!</v>
      </c>
      <c r="CC22" s="54" t="str">
        <f>IF(BZ$13=TRUE,"N/A",IF(CB22&lt;&gt;0,IF(MIN(CB$18:CB$24)=CB22,CA22+(CD$16-CC$16),CA22),CA22))</f>
        <v>N/A</v>
      </c>
      <c r="CD22" s="51"/>
    </row>
    <row r="23" spans="1:99" ht="3.75" customHeight="1" x14ac:dyDescent="0.25">
      <c r="A23" s="65"/>
      <c r="B23" s="9"/>
      <c r="C23" s="10"/>
      <c r="D23" s="10"/>
      <c r="E23" s="10"/>
      <c r="F23" s="15"/>
      <c r="G23" s="16"/>
      <c r="H23" s="15"/>
      <c r="I23" s="16"/>
      <c r="J23" s="15"/>
      <c r="K23" s="16"/>
      <c r="L23" s="15"/>
      <c r="M23" s="11"/>
      <c r="N23" s="11"/>
      <c r="O23" s="18"/>
      <c r="P23" s="25"/>
      <c r="Q23" s="11"/>
      <c r="R23" s="44"/>
      <c r="S23" s="16"/>
      <c r="T23" s="44"/>
      <c r="U23" s="17"/>
      <c r="V23" s="44"/>
      <c r="W23" s="17"/>
      <c r="X23" s="44"/>
      <c r="Y23" s="11"/>
      <c r="Z23" s="18"/>
      <c r="AA23" s="25"/>
      <c r="AB23" s="25"/>
      <c r="AC23" s="96"/>
      <c r="AD23" s="97"/>
      <c r="AE23" s="96"/>
      <c r="AF23" s="95"/>
      <c r="AG23" s="96"/>
      <c r="AH23" s="95"/>
      <c r="AI23" s="96"/>
      <c r="AJ23" s="134"/>
      <c r="AK23" s="18"/>
      <c r="AL23" s="12"/>
      <c r="AM23" s="65"/>
      <c r="AN23" s="9"/>
      <c r="AO23" s="167"/>
      <c r="AP23" s="12"/>
      <c r="AQ23" s="65"/>
      <c r="BH23" s="55"/>
      <c r="BI23" s="51"/>
      <c r="BJ23" s="51"/>
      <c r="BK23" s="51"/>
      <c r="BL23" s="51"/>
      <c r="BM23" s="11"/>
      <c r="BN23" s="55"/>
      <c r="BO23" s="51"/>
      <c r="BP23" s="51"/>
      <c r="BQ23" s="51"/>
      <c r="BR23" s="51"/>
      <c r="BS23" s="11"/>
      <c r="BT23" s="55"/>
      <c r="BU23" s="51"/>
      <c r="BV23" s="51"/>
      <c r="BW23" s="51"/>
      <c r="BX23" s="51"/>
      <c r="BZ23" s="55"/>
      <c r="CA23" s="51"/>
      <c r="CB23" s="51"/>
      <c r="CC23" s="51"/>
      <c r="CD23" s="51"/>
    </row>
    <row r="24" spans="1:99" ht="12.75" customHeight="1" x14ac:dyDescent="0.25">
      <c r="B24" s="9"/>
      <c r="C24" s="10"/>
      <c r="D24" s="10" t="s">
        <v>22</v>
      </c>
      <c r="E24" s="10"/>
      <c r="F24" s="30"/>
      <c r="G24" s="14"/>
      <c r="H24" s="30"/>
      <c r="I24" s="16"/>
      <c r="J24" s="30"/>
      <c r="K24" s="16"/>
      <c r="L24" s="30"/>
      <c r="M24" s="11"/>
      <c r="N24" s="11"/>
      <c r="O24" s="29">
        <f>(F24+H24)+(L24)</f>
        <v>0</v>
      </c>
      <c r="P24" s="25"/>
      <c r="Q24" s="11"/>
      <c r="R24" s="92" t="str">
        <f>IF(AC24="N/A","N/A",IF(BH$16=TRUE,AC24-F24,"N/A"))</f>
        <v>N/A</v>
      </c>
      <c r="S24" s="16"/>
      <c r="T24" s="92" t="str">
        <f>IF(AE24="N/A","N/A",IF(BN$16=TRUE,AE24-H24,"N/A"))</f>
        <v>N/A</v>
      </c>
      <c r="U24" s="17"/>
      <c r="V24" s="92" t="str">
        <f>IF(AG24="N/A","N/A",IF(BT$16=TRUE,AG24-J24,"N/A"))</f>
        <v>N/A</v>
      </c>
      <c r="W24" s="17"/>
      <c r="X24" s="92" t="str">
        <f>IF(AI24="N/A","N/A",IF(BZ$16=TRUE,AI24-L24,"N/A"))</f>
        <v>N/A</v>
      </c>
      <c r="Y24" s="11"/>
      <c r="Z24" s="68" t="e">
        <f>(R24+T24)+(X24)</f>
        <v>#VALUE!</v>
      </c>
      <c r="AA24" s="25"/>
      <c r="AB24" s="25"/>
      <c r="AC24" s="93" t="str">
        <f>IF(F24=0,"N/A",BK$24)</f>
        <v>N/A</v>
      </c>
      <c r="AD24" s="94"/>
      <c r="AE24" s="93" t="str">
        <f>IF(H24=0,"N/A",BQ$24)</f>
        <v>N/A</v>
      </c>
      <c r="AF24" s="95"/>
      <c r="AG24" s="93" t="str">
        <f>IF(J24=0,"N/A",BW$24)</f>
        <v>N/A</v>
      </c>
      <c r="AH24" s="95"/>
      <c r="AI24" s="93" t="str">
        <f>IF(L24=0,"N/A",CC$24)</f>
        <v>N/A</v>
      </c>
      <c r="AJ24" s="134"/>
      <c r="AK24" s="29" t="str">
        <f>(IF((AND(AC24="N/A",AE24="N/A",AG24="N/A",AI24="N/A")),"N/A",(IF(AC24="N/A",0,AC24))+(IF(AE24="N/A",0,AE24))+(IF(AG24="N/A",0,AG24))+(IF(AI24="N/A",0,AI24))))</f>
        <v>N/A</v>
      </c>
      <c r="AL24" s="12"/>
      <c r="AM24" s="65"/>
      <c r="AN24" s="9"/>
      <c r="AO24" s="167"/>
      <c r="AP24" s="12"/>
      <c r="AR24" s="11"/>
      <c r="BH24" s="54">
        <f>IF(BH$13=FALSE,(F24*(1+(((F$10)-(SUM(F$18:F$24)))/(SUM(F$18:F$24))))),"")</f>
        <v>0</v>
      </c>
      <c r="BI24" s="54">
        <f>IF(BI$17=FALSE,ROUNDDOWN(BH24,0),ROUND(BH24,0))</f>
        <v>0</v>
      </c>
      <c r="BJ24" s="54" t="str">
        <f>IF(BI24=MAX(BI$18:BI$24),ROW(),"")</f>
        <v/>
      </c>
      <c r="BK24" s="54">
        <f>IF(BH$13=TRUE,"N/A",IF(BJ24&lt;&gt;0,IF(MIN(BJ$18:BJ$24)=BJ24,BI24+(BL$16-BK$16),BI24),BI24))</f>
        <v>0</v>
      </c>
      <c r="BL24" s="52"/>
      <c r="BM24" s="61"/>
      <c r="BN24" s="54">
        <f>IF(BN$13=FALSE,(H24*(1+(((H$10)-(SUM(H$18:H$24)))/(SUM(H$18:H$24))))),"")</f>
        <v>0</v>
      </c>
      <c r="BO24" s="54">
        <f>IF(BO$17=FALSE,ROUNDDOWN(BN24,0),ROUND(BN24,0))</f>
        <v>0</v>
      </c>
      <c r="BP24" s="54" t="str">
        <f>IF(BO24=MAX(BO$18:BO$24),ROW(),"")</f>
        <v/>
      </c>
      <c r="BQ24" s="54">
        <f>IF(BN$13=TRUE,"N/A",IF(BP24&lt;&gt;0,IF(MIN(BP$18:BP$24)=BP24,BO24+(BR$16-BQ$16),BO24),BO24))</f>
        <v>0</v>
      </c>
      <c r="BR24" s="51"/>
      <c r="BS24" s="11"/>
      <c r="BT24" s="54" t="str">
        <f>IF(BT$13=FALSE,(J24*(1+(((J$10)-(SUM(J$18:J$24)))/(SUM(J$18:J$24))))),"")</f>
        <v/>
      </c>
      <c r="BU24" s="54" t="e">
        <f>IF(BU$17=FALSE,ROUNDDOWN(BT24,0),ROUND(BT24,0))</f>
        <v>#VALUE!</v>
      </c>
      <c r="BV24" s="54" t="e">
        <f>IF(BU24=MAX(BU$18:BU$24),ROW(),"")</f>
        <v>#VALUE!</v>
      </c>
      <c r="BW24" s="54" t="str">
        <f>IF(BT$13=TRUE,"N/A",IF(BV24&lt;&gt;0,IF(MIN(BV$18:BV$24)=BV24,BU24+(BX$16-BW$16),BU24),BU24))</f>
        <v>N/A</v>
      </c>
      <c r="BX24" s="51"/>
      <c r="BZ24" s="54" t="str">
        <f>IF(BZ$13=FALSE,(L24*(1+(((L$10)-(SUM(L$18:L$24)))/(SUM(L$18:L$24))))),"")</f>
        <v/>
      </c>
      <c r="CA24" s="54" t="e">
        <f>IF(CA$17=FALSE,ROUNDDOWN(BZ24,0),ROUND(BZ24,0))</f>
        <v>#VALUE!</v>
      </c>
      <c r="CB24" s="54" t="e">
        <f>IF(CA24=MAX(CA$18:CA$24),ROW(),"")</f>
        <v>#VALUE!</v>
      </c>
      <c r="CC24" s="54" t="str">
        <f>IF(BZ$13=TRUE,"N/A",IF(CB24&lt;&gt;0,IF(MIN(CB$18:CB$24)=CB24,CA24+(CD$16-CC$16),CA24),CA24))</f>
        <v>N/A</v>
      </c>
      <c r="CD24" s="51"/>
    </row>
    <row r="25" spans="1:99" ht="3.95" customHeight="1" x14ac:dyDescent="0.2">
      <c r="B25" s="9"/>
      <c r="C25" s="10"/>
      <c r="D25" s="10"/>
      <c r="E25" s="10"/>
      <c r="F25" s="20"/>
      <c r="G25" s="16"/>
      <c r="H25" s="20"/>
      <c r="I25" s="16"/>
      <c r="J25" s="20"/>
      <c r="K25" s="16"/>
      <c r="L25" s="20"/>
      <c r="M25" s="11"/>
      <c r="N25" s="11"/>
      <c r="O25" s="59"/>
      <c r="P25" s="25"/>
      <c r="Q25" s="11"/>
      <c r="R25" s="64"/>
      <c r="S25" s="63"/>
      <c r="T25" s="64"/>
      <c r="U25" s="64"/>
      <c r="V25" s="64"/>
      <c r="W25" s="64"/>
      <c r="X25" s="64"/>
      <c r="Y25" s="65"/>
      <c r="Z25" s="66"/>
      <c r="AA25" s="66"/>
      <c r="AB25" s="66"/>
      <c r="AC25" s="64"/>
      <c r="AD25" s="63"/>
      <c r="AE25" s="64"/>
      <c r="AF25" s="67"/>
      <c r="AG25" s="67"/>
      <c r="AH25" s="67"/>
      <c r="AI25" s="64"/>
      <c r="AJ25" s="67"/>
      <c r="AK25" s="66"/>
      <c r="AL25" s="12"/>
      <c r="AM25" s="65"/>
      <c r="AN25" s="9"/>
      <c r="AO25" s="167"/>
      <c r="AP25" s="12"/>
      <c r="AS25" s="11"/>
      <c r="AT25" s="11"/>
      <c r="AU25" s="11"/>
      <c r="AV25" s="11"/>
      <c r="AW25" s="11"/>
      <c r="AX25" s="11"/>
      <c r="AY25" s="11"/>
      <c r="AZ25" s="11"/>
      <c r="BA25" s="11"/>
      <c r="BB25" s="11"/>
      <c r="BC25" s="11"/>
      <c r="BD25" s="11"/>
      <c r="BE25" s="11"/>
      <c r="BF25" s="11"/>
      <c r="BG25" s="11"/>
      <c r="BH25" s="51"/>
      <c r="BI25" s="51"/>
      <c r="BJ25" s="51"/>
      <c r="BK25" s="51"/>
      <c r="BL25" s="51"/>
      <c r="BM25" s="11"/>
      <c r="BN25" s="51"/>
      <c r="BO25" s="51"/>
      <c r="BP25" s="51"/>
      <c r="BQ25" s="51"/>
      <c r="BR25" s="51"/>
      <c r="BS25" s="11"/>
      <c r="BT25" s="51"/>
      <c r="BU25" s="51"/>
      <c r="BV25" s="51"/>
      <c r="BW25" s="51"/>
      <c r="BX25" s="51"/>
      <c r="BY25" s="11"/>
      <c r="BZ25" s="51"/>
      <c r="CA25" s="51"/>
      <c r="CB25" s="51"/>
      <c r="CC25" s="51"/>
      <c r="CD25" s="51"/>
      <c r="CF25" s="84"/>
      <c r="CG25" s="84"/>
      <c r="CH25" s="84"/>
      <c r="CI25" s="84"/>
      <c r="CJ25" s="84"/>
      <c r="CK25" s="84"/>
      <c r="CL25" s="84"/>
      <c r="CM25" s="84"/>
      <c r="CN25" s="84"/>
      <c r="CO25" s="84"/>
      <c r="CP25" s="84"/>
      <c r="CQ25" s="11"/>
      <c r="CR25" s="11"/>
      <c r="CS25" s="11"/>
      <c r="CT25" s="11"/>
      <c r="CU25" s="11"/>
    </row>
    <row r="26" spans="1:99" ht="12.75" customHeight="1" x14ac:dyDescent="0.25">
      <c r="B26" s="9"/>
      <c r="C26" s="10"/>
      <c r="D26" s="11" t="s">
        <v>31</v>
      </c>
      <c r="E26" s="10"/>
      <c r="F26" s="76" t="str">
        <f>IF(AND(F18="",F20="",F22="",F24=""),"",IF(F10="","", SUM(F18:F24) &amp; " ("&amp;ROUND(SUM(F18:F24) /F$10*100,0) &amp;"%)"))</f>
        <v>1 (100%)</v>
      </c>
      <c r="G26" s="14"/>
      <c r="H26" s="76" t="str">
        <f>IF(AND(H18="",H20="",H22="",H24=""),"",IF(H10="","", SUM(H18:H24) &amp; " ("&amp;ROUND(SUM(H18:H24) /H$10*100,0) &amp;"%)"))</f>
        <v>3 (100%)</v>
      </c>
      <c r="I26" s="16"/>
      <c r="J26" s="76" t="str">
        <f>IF(AND(J18="",J20="",J22="",J24=""),"",IF(J10="","", SUM(J18:J24) &amp; " ("&amp;ROUND(SUM(J18:J24) /J$10*100,0) &amp;"%)"))</f>
        <v/>
      </c>
      <c r="K26" s="16"/>
      <c r="L26" s="76" t="str">
        <f>IF(AND(L18="",L20="",L22="",L24=""),"",IF(L10="","", SUM(L18:L24) &amp; " ("&amp;ROUND(SUM(L18:L24) /L$10*100,0) &amp;"%)"))</f>
        <v/>
      </c>
      <c r="M26" s="11"/>
      <c r="N26" s="11"/>
      <c r="O26" s="29" t="e">
        <f>(F26+H26)+(L26)</f>
        <v>#VALUE!</v>
      </c>
      <c r="P26" s="25"/>
      <c r="Q26" s="11"/>
      <c r="R26" s="17"/>
      <c r="S26" s="16"/>
      <c r="T26" s="17"/>
      <c r="U26" s="17"/>
      <c r="V26" s="17"/>
      <c r="W26" s="17"/>
      <c r="X26" s="17"/>
      <c r="Y26" s="11"/>
      <c r="Z26" s="25">
        <f>(R26+T26)+(X26)</f>
        <v>0</v>
      </c>
      <c r="AA26" s="25"/>
      <c r="AB26" s="25"/>
      <c r="AC26" s="17"/>
      <c r="AD26" s="16"/>
      <c r="AE26" s="17"/>
      <c r="AF26" s="134"/>
      <c r="AG26" s="134"/>
      <c r="AH26" s="134"/>
      <c r="AI26" s="17"/>
      <c r="AJ26" s="134"/>
      <c r="AK26" s="29">
        <f>IF(AND(AK18="N/A",AK20="N/A",AK22="N/A",AK24="N/A"),"N/A",IF(AK18="N/A",0,AK18)+IF(AK20="N/A",0,AK20)+IF(AK22="N/A",0,AK22)+IF(AK24="N/A",0,AK24))</f>
        <v>4</v>
      </c>
      <c r="AL26" s="12"/>
      <c r="AM26" s="65"/>
      <c r="AN26" s="9"/>
      <c r="AO26" s="167"/>
      <c r="AP26" s="12"/>
      <c r="BH26" s="51"/>
      <c r="BI26" s="51"/>
      <c r="BJ26" s="51"/>
      <c r="BK26" s="51"/>
      <c r="BL26" s="51"/>
      <c r="BM26" s="11"/>
      <c r="BN26" s="51"/>
      <c r="BO26" s="51"/>
      <c r="BP26" s="51"/>
      <c r="BQ26" s="51"/>
      <c r="BR26" s="51"/>
      <c r="BS26" s="11"/>
      <c r="BT26" s="51"/>
      <c r="BU26" s="51"/>
      <c r="BV26" s="51"/>
      <c r="BW26" s="51"/>
      <c r="BX26" s="51"/>
      <c r="BZ26" s="51"/>
      <c r="CA26" s="51"/>
      <c r="CB26" s="51"/>
      <c r="CC26" s="51"/>
      <c r="CD26" s="51"/>
    </row>
    <row r="27" spans="1:99" ht="12.75" customHeight="1" x14ac:dyDescent="0.25">
      <c r="B27" s="9"/>
      <c r="C27" s="10"/>
      <c r="D27" s="10"/>
      <c r="E27" s="10"/>
      <c r="F27" s="17"/>
      <c r="G27" s="16"/>
      <c r="H27" s="17"/>
      <c r="I27" s="16"/>
      <c r="J27" s="16"/>
      <c r="K27" s="16"/>
      <c r="L27" s="17"/>
      <c r="M27" s="11"/>
      <c r="N27" s="11"/>
      <c r="O27" s="25"/>
      <c r="P27" s="25"/>
      <c r="Q27" s="11"/>
      <c r="R27" s="17"/>
      <c r="S27" s="16"/>
      <c r="T27" s="17"/>
      <c r="U27" s="17"/>
      <c r="V27" s="17"/>
      <c r="W27" s="17"/>
      <c r="X27" s="17"/>
      <c r="Y27" s="11"/>
      <c r="Z27" s="25"/>
      <c r="AA27" s="25"/>
      <c r="AB27" s="25"/>
      <c r="AC27" s="17"/>
      <c r="AD27" s="16"/>
      <c r="AE27" s="17"/>
      <c r="AF27" s="134"/>
      <c r="AG27" s="134"/>
      <c r="AH27" s="134"/>
      <c r="AI27" s="17"/>
      <c r="AJ27" s="134"/>
      <c r="AK27" s="25"/>
      <c r="AL27" s="12"/>
      <c r="AM27" s="65"/>
      <c r="AN27" s="9"/>
      <c r="AO27" s="167"/>
      <c r="AP27" s="12"/>
      <c r="BH27" s="51"/>
      <c r="BI27" s="51"/>
      <c r="BJ27" s="51"/>
      <c r="BK27" s="51"/>
      <c r="BL27" s="51"/>
      <c r="BM27" s="11"/>
      <c r="BN27" s="51"/>
      <c r="BO27" s="51"/>
      <c r="BP27" s="51"/>
      <c r="BQ27" s="51"/>
      <c r="BR27" s="51"/>
      <c r="BS27" s="11"/>
      <c r="BT27" s="51"/>
      <c r="BU27" s="51"/>
      <c r="BV27" s="51"/>
      <c r="BW27" s="51"/>
      <c r="BX27" s="51"/>
      <c r="BZ27" s="51"/>
      <c r="CA27" s="51"/>
      <c r="CB27" s="51"/>
      <c r="CC27" s="51"/>
      <c r="CD27" s="51"/>
      <c r="CI27" s="74" t="s">
        <v>56</v>
      </c>
    </row>
    <row r="28" spans="1:99" s="34" customFormat="1" ht="12.75" customHeight="1" x14ac:dyDescent="0.2">
      <c r="A28" s="104"/>
      <c r="B28" s="31"/>
      <c r="C28" s="19" t="s">
        <v>60</v>
      </c>
      <c r="D28" s="33"/>
      <c r="E28" s="33"/>
      <c r="F28" s="168" t="s">
        <v>0</v>
      </c>
      <c r="G28" s="168"/>
      <c r="H28" s="168"/>
      <c r="I28" s="168"/>
      <c r="J28" s="168"/>
      <c r="K28" s="46"/>
      <c r="L28" s="130" t="s">
        <v>1</v>
      </c>
      <c r="N28" s="35"/>
      <c r="O28" s="27" t="s">
        <v>2</v>
      </c>
      <c r="P28" s="36"/>
      <c r="R28" s="169" t="s">
        <v>0</v>
      </c>
      <c r="S28" s="169"/>
      <c r="T28" s="169"/>
      <c r="U28" s="169"/>
      <c r="V28" s="169"/>
      <c r="W28" s="137"/>
      <c r="X28" s="131" t="s">
        <v>1</v>
      </c>
      <c r="Y28" s="35"/>
      <c r="Z28" s="27" t="s">
        <v>2</v>
      </c>
      <c r="AA28" s="36"/>
      <c r="AB28" s="11"/>
      <c r="AC28" s="170" t="s">
        <v>0</v>
      </c>
      <c r="AD28" s="170"/>
      <c r="AE28" s="170"/>
      <c r="AF28" s="170"/>
      <c r="AG28" s="170"/>
      <c r="AH28" s="137"/>
      <c r="AI28" s="132" t="s">
        <v>1</v>
      </c>
      <c r="AJ28" s="137"/>
      <c r="AK28" s="136" t="s">
        <v>2</v>
      </c>
      <c r="AL28" s="37"/>
      <c r="AM28" s="105"/>
      <c r="AN28" s="31"/>
      <c r="AO28" s="72" t="str">
        <f>IF(AO29&lt;&gt;"", "Ethnicity Errors","")</f>
        <v/>
      </c>
      <c r="AP28" s="37"/>
      <c r="AQ28" s="104"/>
      <c r="AR28" s="1"/>
      <c r="AS28" s="38"/>
      <c r="AT28" s="38"/>
      <c r="AU28" s="38"/>
      <c r="AV28" s="38"/>
      <c r="AW28" s="38"/>
      <c r="AX28" s="38"/>
      <c r="AY28" s="38"/>
      <c r="AZ28" s="38"/>
      <c r="BA28" s="38"/>
      <c r="BB28" s="38"/>
      <c r="BC28" s="38"/>
      <c r="BD28" s="38"/>
      <c r="BE28" s="38"/>
      <c r="BF28" s="38"/>
      <c r="BG28" s="38"/>
      <c r="BH28" s="51" t="b">
        <f>IF((F$10)&gt;=(SUM(F$30:F$32)), TRUE,FALSE)</f>
        <v>1</v>
      </c>
      <c r="BI28" s="52">
        <f>(ROUND(BH30,0)+ROUND(BH32,0))</f>
        <v>1</v>
      </c>
      <c r="BJ28" s="52"/>
      <c r="BK28" s="52">
        <f>SUM(BI$30:BI$32)</f>
        <v>1</v>
      </c>
      <c r="BL28" s="52">
        <f>(F$10)</f>
        <v>1</v>
      </c>
      <c r="BM28" s="60"/>
      <c r="BN28" s="51" t="b">
        <f>IF((H$10)&gt;=(H30+H32), TRUE,FALSE)</f>
        <v>1</v>
      </c>
      <c r="BO28" s="52">
        <f>IF(BN$13=FALSE,(ROUND(BN30,0)+ROUND(BN32,0)+ROUND(BN36,0)+ROUND(BN38,0)),0)</f>
        <v>6</v>
      </c>
      <c r="BP28" s="52"/>
      <c r="BQ28" s="52">
        <f>SUM(BO30:BO32)</f>
        <v>3</v>
      </c>
      <c r="BR28" s="52">
        <f>(H$10)</f>
        <v>3</v>
      </c>
      <c r="BS28" s="11"/>
      <c r="BT28" s="51" t="b">
        <f>IF((J$10)&gt;=(SUM(J$30:J$32)), TRUE,FALSE)</f>
        <v>1</v>
      </c>
      <c r="BU28" s="52">
        <f>IF(BT13=FALSE,((ROUND(BT30,0)+ROUND(BT32,0)+ROUND(BT36,0)+ROUND(BT38,0))),0)</f>
        <v>0</v>
      </c>
      <c r="BV28" s="52"/>
      <c r="BW28" s="52" t="e">
        <f>SUM(BU$30:BU$32)</f>
        <v>#VALUE!</v>
      </c>
      <c r="BX28" s="62">
        <f>(J$10)</f>
        <v>0</v>
      </c>
      <c r="BY28" s="38"/>
      <c r="BZ28" s="51" t="b">
        <f>IF((L$10)&gt;=(SUM(L$30:L$32)), TRUE,FALSE)</f>
        <v>1</v>
      </c>
      <c r="CA28" s="52">
        <f>IF(BZ13=FALSE,((ROUND(BZ30,0)+ROUND(BZ32,0)+ROUND(BZ36,0)+ROUND(BZ38,0))),0)</f>
        <v>0</v>
      </c>
      <c r="CB28" s="52"/>
      <c r="CC28" s="52" t="e">
        <f>SUM(CA$30:CA$32)</f>
        <v>#VALUE!</v>
      </c>
      <c r="CD28" s="62">
        <f>(L$10)</f>
        <v>0</v>
      </c>
      <c r="CE28" s="85"/>
      <c r="CF28" s="74"/>
      <c r="CG28" s="74"/>
      <c r="CH28" s="74"/>
      <c r="CI28" s="74"/>
      <c r="CJ28" s="74"/>
      <c r="CK28" s="74"/>
      <c r="CL28" s="74"/>
      <c r="CM28" s="74"/>
      <c r="CN28" s="74"/>
      <c r="CO28" s="74"/>
      <c r="CP28" s="74"/>
      <c r="CQ28" s="38"/>
      <c r="CR28" s="38"/>
      <c r="CS28" s="38"/>
      <c r="CT28" s="38"/>
      <c r="CU28" s="38"/>
    </row>
    <row r="29" spans="1:99" s="34" customFormat="1" ht="12.75" customHeight="1" x14ac:dyDescent="0.2">
      <c r="A29" s="104"/>
      <c r="B29" s="31"/>
      <c r="C29" s="32"/>
      <c r="D29" s="33"/>
      <c r="E29" s="33"/>
      <c r="F29" s="121" t="s">
        <v>3</v>
      </c>
      <c r="G29" s="121"/>
      <c r="H29" s="13" t="s">
        <v>4</v>
      </c>
      <c r="I29" s="121"/>
      <c r="J29" s="121" t="s">
        <v>65</v>
      </c>
      <c r="K29" s="121"/>
      <c r="L29" s="134"/>
      <c r="O29" s="39"/>
      <c r="P29" s="39"/>
      <c r="R29" s="121" t="s">
        <v>3</v>
      </c>
      <c r="S29" s="121"/>
      <c r="T29" s="13" t="s">
        <v>4</v>
      </c>
      <c r="U29" s="134"/>
      <c r="V29" s="121" t="s">
        <v>65</v>
      </c>
      <c r="W29" s="134"/>
      <c r="X29" s="134"/>
      <c r="Z29" s="39"/>
      <c r="AA29" s="39"/>
      <c r="AB29" s="39"/>
      <c r="AC29" s="121" t="s">
        <v>3</v>
      </c>
      <c r="AD29" s="121"/>
      <c r="AE29" s="13" t="s">
        <v>4</v>
      </c>
      <c r="AF29" s="134"/>
      <c r="AG29" s="121" t="s">
        <v>65</v>
      </c>
      <c r="AH29" s="134"/>
      <c r="AI29" s="134"/>
      <c r="AJ29" s="134"/>
      <c r="AK29" s="134"/>
      <c r="AL29" s="37"/>
      <c r="AM29" s="105"/>
      <c r="AN29" s="31"/>
      <c r="AO29" s="167" t="str">
        <f>(IF(AND(F30="",F32=""),"",IF(AND(BH13=FALSE,BH28=FALSE),"ES ethnicity count ("&amp;TEXT(F30+F32,"0")&amp;") &gt; to ES total number of veterans("&amp;TEXT(F10,"0")&amp;")"&amp;CHAR(10),"")&amp;IF(AND(BH13=FALSE,BH29=FALSE),"ES ethnicity count ("&amp;TEXT(F30+F32,"0")&amp;") is less than 80% of total number of ES veterans ("&amp;TEXT(F10,"0")&amp;")"&amp;CHAR(10),"")))&amp;(IF(AND(H30="",H32=""),"",(IF(AND(BN13=FALSE,BN28=FALSE),"TH ethnicity count ("&amp;TEXT(H30+H32,"0")&amp;") &gt; to TH total number of veterans ("&amp;TEXT(H10,"0")&amp;")"&amp;CHAR(10),"")&amp;IF(AND(BN13=FALSE,BN29=FALSE),"TH ethnicity count ("&amp;TEXT(H30+H32,"0")&amp;") is less than 80% of total number of TH veterans ("&amp;TEXT(H10,"0")&amp;")"&amp;CHAR(10),""))))&amp;(IF(AND(J30="",J32=""),"",(IF(AND(BT13=FALSE,BT28=FALSE),"SH ethnicity count ("&amp;TEXT(J30+J32,"0")&amp;") &gt; to SH total number of veterans ("&amp;TEXT(J10,"0")&amp;")"&amp;CHAR(10),"")&amp;IF(AND(BT13=FALSE,BT29=FALSE),"SH ethnicity count ("&amp;TEXT(J30+J32,"0")&amp;") is less than 80% of total number of SH veterans ("&amp;TEXT(J10,"0")&amp;")"&amp;CHAR(10),""))))&amp;(IF(AND(L30="",L32=""),"",(IF(AND(BZ13=FALSE,BZ28=FALSE),"Unsheltered ethnicity count ("&amp;TEXT(L30+L32,"0")&amp;") &gt; to unsheltered total number of veterans ("&amp;TEXT(L10,"0")&amp;")"&amp;CHAR(10),"")&amp;IF(AND(BZ13=FALSE,BZ29=FALSE),"Unsheltered ethnicity count ("&amp;TEXT(L30+L32,"0")&amp;") is less than 80% of total number of unsheltered veterans ("&amp;TEXT(L10,"0")&amp;")"&amp;CHAR(10),""))))</f>
        <v/>
      </c>
      <c r="AP29" s="37"/>
      <c r="AQ29" s="104"/>
      <c r="AR29" s="38"/>
      <c r="AS29" s="38"/>
      <c r="AT29" s="38"/>
      <c r="AU29" s="38"/>
      <c r="AV29" s="38"/>
      <c r="AW29" s="38"/>
      <c r="AX29" s="38"/>
      <c r="AY29" s="38"/>
      <c r="AZ29" s="38"/>
      <c r="BA29" s="38"/>
      <c r="BB29" s="38"/>
      <c r="BC29" s="38"/>
      <c r="BD29" s="38"/>
      <c r="BE29" s="38"/>
      <c r="BF29" s="38"/>
      <c r="BG29" s="38"/>
      <c r="BH29" s="52" t="b">
        <f>IF(BH13=FALSE,(IF((SUM(F$30:F$32))/(F$10)&gt;=0.8,TRUE,FALSE)),FALSE)</f>
        <v>1</v>
      </c>
      <c r="BI29" s="51" t="b">
        <f>(F$10)=(ROUND(BH30,0)+ROUND(BH32,0))</f>
        <v>1</v>
      </c>
      <c r="BJ29" s="51"/>
      <c r="BK29" s="51"/>
      <c r="BL29" s="51"/>
      <c r="BM29" s="11"/>
      <c r="BN29" s="52" t="b">
        <f>IF(BN13=FALSE,(IF((SUM(H$30:H$32))/(H$10)&gt;=0.8,TRUE,FALSE)),FALSE)</f>
        <v>1</v>
      </c>
      <c r="BO29" s="51" t="b">
        <f>(H$10)=(ROUND(BN30,0)+ROUND(BN32,0))</f>
        <v>1</v>
      </c>
      <c r="BP29" s="51"/>
      <c r="BQ29" s="51"/>
      <c r="BR29" s="51"/>
      <c r="BS29" s="11"/>
      <c r="BT29" s="52" t="b">
        <f>IF(BT13=FALSE,(IF((SUM(J$30:J$32))/(J$10)&gt;=0.8,TRUE,FALSE)),FALSE)</f>
        <v>0</v>
      </c>
      <c r="BU29" s="51" t="e">
        <f>(F$10)=(ROUND(BT30,0)+ROUND(BT32,0))</f>
        <v>#VALUE!</v>
      </c>
      <c r="BV29" s="51"/>
      <c r="BW29" s="56"/>
      <c r="BX29" s="56"/>
      <c r="BY29" s="38"/>
      <c r="BZ29" s="52" t="b">
        <f>IF(BZ13=FALSE,(IF((SUM(L$30:L$32))/(L$10)&gt;=0.8,TRUE,FALSE)),FALSE)</f>
        <v>0</v>
      </c>
      <c r="CA29" s="51" t="e">
        <f>(L$10)=(ROUND(BZ30,0)+ROUND(BZ32,0))</f>
        <v>#VALUE!</v>
      </c>
      <c r="CB29" s="51"/>
      <c r="CC29" s="56"/>
      <c r="CD29" s="56"/>
      <c r="CF29" s="74"/>
      <c r="CG29" s="74"/>
      <c r="CH29" s="74"/>
      <c r="CI29" s="74" t="s">
        <v>3</v>
      </c>
      <c r="CJ29" s="74"/>
      <c r="CK29" s="74" t="s">
        <v>4</v>
      </c>
      <c r="CL29" s="74"/>
      <c r="CM29" s="74" t="s">
        <v>65</v>
      </c>
      <c r="CN29" s="74"/>
      <c r="CO29" s="74" t="s">
        <v>1</v>
      </c>
      <c r="CP29" s="74"/>
      <c r="CQ29" s="38"/>
      <c r="CR29" s="38"/>
      <c r="CS29" s="38"/>
      <c r="CT29" s="38"/>
      <c r="CU29" s="38"/>
    </row>
    <row r="30" spans="1:99" s="34" customFormat="1" ht="12.75" customHeight="1" x14ac:dyDescent="0.2">
      <c r="A30" s="104"/>
      <c r="B30" s="31"/>
      <c r="C30" s="33"/>
      <c r="D30" s="10" t="s">
        <v>7</v>
      </c>
      <c r="E30" s="33"/>
      <c r="F30" s="30">
        <v>1</v>
      </c>
      <c r="G30" s="14"/>
      <c r="H30" s="30">
        <v>3</v>
      </c>
      <c r="I30" s="16"/>
      <c r="J30" s="30"/>
      <c r="K30" s="16"/>
      <c r="L30" s="30"/>
      <c r="O30" s="29">
        <f>(F30+H30)+(L30)</f>
        <v>4</v>
      </c>
      <c r="P30" s="40"/>
      <c r="R30" s="92">
        <f>IF(AC30="N/A","N/A",IF(BH$28=TRUE,AC30-F30,"N/A"))</f>
        <v>0</v>
      </c>
      <c r="S30" s="98"/>
      <c r="T30" s="92">
        <f>IF(AE30="N/A","N/A",IF(BN$28=TRUE,AE30-H30,"N/A"))</f>
        <v>0</v>
      </c>
      <c r="U30" s="99"/>
      <c r="V30" s="92" t="str">
        <f>IF(AG30="N/A","N/A",IF(BT$28=TRUE,AG30-J30,"N/A"))</f>
        <v>N/A</v>
      </c>
      <c r="W30" s="99"/>
      <c r="X30" s="92" t="str">
        <f>IF(AI30="N/A","N/A",IF(BZ$28=TRUE,AI30-L30,"N/A"))</f>
        <v>N/A</v>
      </c>
      <c r="Y30" s="11"/>
      <c r="Z30" s="29" t="e">
        <f>(R30+T30)+(X30)</f>
        <v>#VALUE!</v>
      </c>
      <c r="AA30" s="40"/>
      <c r="AB30" s="40"/>
      <c r="AC30" s="93">
        <f>IF(F30=0,"N/A",BK$30)</f>
        <v>1</v>
      </c>
      <c r="AD30" s="94"/>
      <c r="AE30" s="93">
        <f>IF(H30=0,"N/A",BQ$30)</f>
        <v>3</v>
      </c>
      <c r="AF30" s="95"/>
      <c r="AG30" s="93" t="str">
        <f>IF(J30=0,"N/A",BW$30)</f>
        <v>N/A</v>
      </c>
      <c r="AH30" s="95"/>
      <c r="AI30" s="93" t="str">
        <f>IF(L30=0,"N/A",CC$30)</f>
        <v>N/A</v>
      </c>
      <c r="AJ30" s="134"/>
      <c r="AK30" s="29">
        <f>(IF((AND(AC30="N/A",AE30="N/A",AG30="N/A",AI30="N/A")),"N/A",(IF(AC30="N/A",0,AC30))+(IF(AE30="N/A",0,AE30))+(IF(AG30="N/A",0,AG30))+(IF(AI30="N/A",0,AI30))))</f>
        <v>4</v>
      </c>
      <c r="AL30" s="37"/>
      <c r="AM30" s="105"/>
      <c r="AN30" s="31"/>
      <c r="AO30" s="167"/>
      <c r="AP30" s="37"/>
      <c r="AQ30" s="104"/>
      <c r="AR30" s="38"/>
      <c r="AS30" s="38"/>
      <c r="AT30" s="38"/>
      <c r="AU30" s="38"/>
      <c r="AV30" s="38"/>
      <c r="AW30" s="38"/>
      <c r="AX30" s="38"/>
      <c r="AY30" s="38"/>
      <c r="AZ30" s="38"/>
      <c r="BA30" s="38"/>
      <c r="BB30" s="38"/>
      <c r="BC30" s="38"/>
      <c r="BD30" s="38"/>
      <c r="BE30" s="38"/>
      <c r="BF30" s="38"/>
      <c r="BG30" s="38"/>
      <c r="BH30" s="54">
        <f>IF(BH$13=FALSE,(F30*(1+(((F$10)-(SUM(F$30:F$32)))/(SUM(F$30:F$32))))),"")</f>
        <v>1</v>
      </c>
      <c r="BI30" s="54">
        <f>IF(BI$29=FALSE,ROUNDDOWN(BH30,0),ROUND(BH30,0))</f>
        <v>1</v>
      </c>
      <c r="BJ30" s="54">
        <f>IF(BI30=MAX(BI$30:BI$32),ROW(),"")</f>
        <v>30</v>
      </c>
      <c r="BK30" s="54">
        <f>IF(BH$13=TRUE,"N/A",IF(BJ30&lt;&gt;0,IF(MIN(BJ$30:BJ$32)=BJ30,BI30+(BL$28-BK$28),BI30),BI30))</f>
        <v>1</v>
      </c>
      <c r="BL30" s="52"/>
      <c r="BM30" s="61"/>
      <c r="BN30" s="54">
        <f>IF(BN$13=FALSE,(H30*(1+(((H$10)-(SUM(H$30:H$32)))/(SUM(H$30:H$32))))),"")</f>
        <v>3</v>
      </c>
      <c r="BO30" s="54">
        <f>IF(BO$29=FALSE,ROUNDDOWN(BN30,0),ROUND(BN30,0))</f>
        <v>3</v>
      </c>
      <c r="BP30" s="54">
        <f>IF(BO30=MAX(BO$30:BO$32),ROW(),"")</f>
        <v>30</v>
      </c>
      <c r="BQ30" s="54">
        <f>IF(BN$13=TRUE,"N/A",IF(BP30&lt;&gt;0,IF(MIN(BP$30:BP$32)=BP30,BO30+(BR$28-BQ$28),BO30),BO30))</f>
        <v>3</v>
      </c>
      <c r="BR30" s="51"/>
      <c r="BS30" s="11"/>
      <c r="BT30" s="54" t="str">
        <f>IF(BT$13=FALSE,(J30*(1+(((J$10)-(SUM(J$30:J$32)))/(SUM(J$30:J$32))))),"")</f>
        <v/>
      </c>
      <c r="BU30" s="54" t="e">
        <f>IF(BU$29=FALSE,ROUNDDOWN(BT30,0),ROUND(BT30,0))</f>
        <v>#VALUE!</v>
      </c>
      <c r="BV30" s="54" t="e">
        <f>IF(BU30=MAX(BU$30:BU$32),ROW(),"")</f>
        <v>#VALUE!</v>
      </c>
      <c r="BW30" s="54" t="str">
        <f>IF(BT$13=TRUE,"N/A",IF(BV30&lt;&gt;0,IF(MIN(BV$30:BV$32)=BV30,BU30+(BX$28-BW$28),BU30),BU30))</f>
        <v>N/A</v>
      </c>
      <c r="BX30" s="56"/>
      <c r="BY30" s="38"/>
      <c r="BZ30" s="54" t="str">
        <f>IF(BZ$13=FALSE,(L30*(1+(((L$10)-(SUM(L$30:L$32)))/(SUM(L$30:L$32))))),"")</f>
        <v/>
      </c>
      <c r="CA30" s="54" t="e">
        <f>IF(CA$29=FALSE,ROUNDDOWN(BZ30,0),ROUND(BZ30,0))</f>
        <v>#VALUE!</v>
      </c>
      <c r="CB30" s="54" t="e">
        <f>IF(CA30=MAX(CA$30:CA$32),ROW(),"")</f>
        <v>#VALUE!</v>
      </c>
      <c r="CC30" s="54" t="str">
        <f>IF(BZ$13=TRUE,"N/A",IF(CB30&lt;&gt;0,IF(MIN(CB$30:CB$32)=CB30,CA30+(CD$28-CC$28),CA30),CA30))</f>
        <v>N/A</v>
      </c>
      <c r="CD30" s="56"/>
      <c r="CF30" s="74"/>
      <c r="CG30" s="74"/>
      <c r="CH30" s="74"/>
      <c r="CI30" s="74" t="b">
        <f>IF(OR(F$10="", F$10=0),FALSE,OR(AND((((F$30+F$32)/F$10*100)&gt;0),(((F$30+F$32)/F$10*100)&lt;80)),((F$30+F$32)/F$10*100)&gt;100))</f>
        <v>0</v>
      </c>
      <c r="CJ30" s="74"/>
      <c r="CK30" s="74" t="b">
        <f>IF(OR(H$10="",H$10=0),FALSE,OR(AND((((H$30+H$32)/H$10*100)&gt;0),(((H$30+H$32)/H$10*100)&lt;80)),((H$30+H$32)/H$10*100)&gt;100))</f>
        <v>0</v>
      </c>
      <c r="CL30" s="74"/>
      <c r="CM30" s="74" t="b">
        <f>IF(OR(J$10="",J$10=0),FALSE,OR(AND((((J$30+J$32)/J$10*100)&gt;0),(((J$30+J$32)/J$10*100)&lt;80)),((J$30+J$32)/J$10*100)&gt;100))</f>
        <v>0</v>
      </c>
      <c r="CN30" s="74"/>
      <c r="CO30" s="74" t="b">
        <f>IF(OR(L$10="",L$10=0),FALSE,OR(AND((((L$30+L$32)/L$10*100)&gt;0),(((L$30+L$32)/L$10*100)&lt;80)),((L$30+L$32)/L$10*100)&gt;100))</f>
        <v>0</v>
      </c>
      <c r="CP30" s="74"/>
      <c r="CQ30" s="38"/>
      <c r="CR30" s="38"/>
      <c r="CS30" s="38"/>
      <c r="CT30" s="38"/>
      <c r="CU30" s="38"/>
    </row>
    <row r="31" spans="1:99" s="34" customFormat="1" ht="3.95" customHeight="1" x14ac:dyDescent="0.2">
      <c r="A31" s="105"/>
      <c r="B31" s="31"/>
      <c r="C31" s="33"/>
      <c r="D31" s="10"/>
      <c r="E31" s="33"/>
      <c r="F31" s="15"/>
      <c r="G31" s="16"/>
      <c r="H31" s="15"/>
      <c r="I31" s="16"/>
      <c r="J31" s="15"/>
      <c r="K31" s="16"/>
      <c r="L31" s="15"/>
      <c r="O31" s="18"/>
      <c r="P31" s="40"/>
      <c r="R31" s="100"/>
      <c r="S31" s="98"/>
      <c r="T31" s="100"/>
      <c r="U31" s="99"/>
      <c r="V31" s="100"/>
      <c r="W31" s="99"/>
      <c r="X31" s="100"/>
      <c r="Y31" s="11"/>
      <c r="Z31" s="18"/>
      <c r="AA31" s="40"/>
      <c r="AB31" s="40"/>
      <c r="AC31" s="96"/>
      <c r="AD31" s="97"/>
      <c r="AE31" s="96"/>
      <c r="AF31" s="95"/>
      <c r="AG31" s="96"/>
      <c r="AH31" s="95"/>
      <c r="AI31" s="96"/>
      <c r="AJ31" s="134"/>
      <c r="AK31" s="18"/>
      <c r="AL31" s="37"/>
      <c r="AM31" s="105"/>
      <c r="AN31" s="31"/>
      <c r="AO31" s="167"/>
      <c r="AP31" s="37"/>
      <c r="AQ31" s="105"/>
      <c r="AR31" s="38"/>
      <c r="BH31" s="55"/>
      <c r="BI31" s="51"/>
      <c r="BJ31" s="51"/>
      <c r="BK31" s="51"/>
      <c r="BL31" s="51"/>
      <c r="BM31" s="11"/>
      <c r="BN31" s="55"/>
      <c r="BO31" s="51"/>
      <c r="BP31" s="51"/>
      <c r="BQ31" s="51"/>
      <c r="BR31" s="51"/>
      <c r="BS31" s="11"/>
      <c r="BT31" s="55"/>
      <c r="BU31" s="51"/>
      <c r="BV31" s="51"/>
      <c r="BW31" s="51"/>
      <c r="BX31" s="56"/>
      <c r="BZ31" s="55"/>
      <c r="CA31" s="51"/>
      <c r="CB31" s="51"/>
      <c r="CC31" s="51"/>
      <c r="CD31" s="56"/>
      <c r="CF31" s="84"/>
      <c r="CG31" s="84"/>
      <c r="CH31" s="84"/>
      <c r="CI31" s="84"/>
      <c r="CJ31" s="84"/>
      <c r="CK31" s="84"/>
      <c r="CL31" s="84"/>
      <c r="CM31" s="84"/>
      <c r="CN31" s="84"/>
      <c r="CO31" s="84"/>
      <c r="CP31" s="84"/>
    </row>
    <row r="32" spans="1:99" s="34" customFormat="1" ht="12.75" customHeight="1" x14ac:dyDescent="0.2">
      <c r="A32" s="104"/>
      <c r="B32" s="31"/>
      <c r="C32" s="33"/>
      <c r="D32" s="10" t="s">
        <v>8</v>
      </c>
      <c r="E32" s="33"/>
      <c r="F32" s="30"/>
      <c r="G32" s="14"/>
      <c r="H32" s="30"/>
      <c r="I32" s="16"/>
      <c r="J32" s="30"/>
      <c r="K32" s="16"/>
      <c r="L32" s="30"/>
      <c r="O32" s="29">
        <f>(F32+H32)+(L32)</f>
        <v>0</v>
      </c>
      <c r="P32" s="40"/>
      <c r="R32" s="92" t="str">
        <f>IF(AC32="N/A","N/A",IF(BH$28=TRUE,AC32-F32,"N/A"))</f>
        <v>N/A</v>
      </c>
      <c r="S32" s="98"/>
      <c r="T32" s="92" t="str">
        <f>IF(AE32="N/A","N/A",IF(BN$28=TRUE,AE32-H32,"N/A"))</f>
        <v>N/A</v>
      </c>
      <c r="U32" s="99"/>
      <c r="V32" s="92" t="str">
        <f>IF(AG32="N/A","N/A",IF(BT$28=TRUE,AG32-J32,"N/A"))</f>
        <v>N/A</v>
      </c>
      <c r="W32" s="99"/>
      <c r="X32" s="92" t="str">
        <f>IF(AI32="N/A","N/A",IF(BZ$28=TRUE,AI32-L32,"N/A"))</f>
        <v>N/A</v>
      </c>
      <c r="Y32" s="11"/>
      <c r="Z32" s="29" t="e">
        <f>(R32+T32)+(X32)</f>
        <v>#VALUE!</v>
      </c>
      <c r="AA32" s="40"/>
      <c r="AB32" s="40"/>
      <c r="AC32" s="93" t="str">
        <f>IF(F32=0,"N/A",BK$32)</f>
        <v>N/A</v>
      </c>
      <c r="AD32" s="94"/>
      <c r="AE32" s="93" t="str">
        <f>IF(H32=0,"N/A",BQ$32)</f>
        <v>N/A</v>
      </c>
      <c r="AF32" s="95"/>
      <c r="AG32" s="93" t="str">
        <f>IF(J32=0,"N/A",BW$32)</f>
        <v>N/A</v>
      </c>
      <c r="AH32" s="95"/>
      <c r="AI32" s="93" t="str">
        <f>IF(L32=0,"N/A",CC$32)</f>
        <v>N/A</v>
      </c>
      <c r="AJ32" s="134"/>
      <c r="AK32" s="29" t="str">
        <f>(IF((AND(AC32="N/A",AE32="N/A",AG32="N/A",AI32="N/A")),"N/A",(IF(AC32="N/A",0,AC32))+(IF(AE32="N/A",0,AE32))+(IF(AG32="N/A",0,AG32))+(IF(AI32="N/A",0,AI32))))</f>
        <v>N/A</v>
      </c>
      <c r="AL32" s="37"/>
      <c r="AM32" s="105"/>
      <c r="AN32" s="31"/>
      <c r="AO32" s="167"/>
      <c r="AP32" s="37"/>
      <c r="AQ32" s="104"/>
      <c r="AS32" s="38"/>
      <c r="AT32" s="38"/>
      <c r="AU32" s="38"/>
      <c r="AV32" s="38"/>
      <c r="AW32" s="38"/>
      <c r="AX32" s="38"/>
      <c r="AY32" s="38"/>
      <c r="AZ32" s="38"/>
      <c r="BA32" s="38"/>
      <c r="BB32" s="38"/>
      <c r="BC32" s="38"/>
      <c r="BD32" s="38"/>
      <c r="BE32" s="38"/>
      <c r="BF32" s="38"/>
      <c r="BG32" s="38"/>
      <c r="BH32" s="54">
        <f>IF(BH$13=FALSE,(F32*(1+(((F$10)-(SUM(F$30:F$32)))/(SUM(F$30:F$32))))),"")</f>
        <v>0</v>
      </c>
      <c r="BI32" s="54">
        <f>IF(BI$29=FALSE,ROUNDDOWN(BH32,0),ROUND(BH32,0))</f>
        <v>0</v>
      </c>
      <c r="BJ32" s="54" t="str">
        <f>IF(BI32=MAX(BI$30:BI$32),ROW(),"")</f>
        <v/>
      </c>
      <c r="BK32" s="54">
        <f>IF(BH$13=TRUE,"N/A",IF(BJ32&lt;&gt;0,IF(MIN(BJ$30:BJ$32)=BJ32,BI32+(BL$28-BK$28),BI32),BI32))</f>
        <v>0</v>
      </c>
      <c r="BL32" s="52"/>
      <c r="BM32" s="61"/>
      <c r="BN32" s="54">
        <f>IF(BN$13=FALSE,(H32*(1+(((H$10)-(SUM(H$30:H$32)))/(SUM(H$30:H$32))))),"")</f>
        <v>0</v>
      </c>
      <c r="BO32" s="54">
        <f>IF(BO$29=FALSE,ROUNDDOWN(BN32,0),ROUND(BN32,0))</f>
        <v>0</v>
      </c>
      <c r="BP32" s="54" t="str">
        <f>IF(BO32=MAX(BO$30:BO$32),ROW(),"")</f>
        <v/>
      </c>
      <c r="BQ32" s="54">
        <f>IF(BN$13=TRUE,"N/A",IF(BP32&lt;&gt;0,IF(MIN(BP$30:BP$32)=BP32,BO32+(BR$28-BQ$28),BO32),BO32))</f>
        <v>0</v>
      </c>
      <c r="BR32" s="51"/>
      <c r="BS32" s="11"/>
      <c r="BT32" s="54" t="str">
        <f>IF(BT$13=FALSE,(J32*(1+(((J$10)-(SUM(J$30:J$32)))/(SUM(J$30:J$32))))),"")</f>
        <v/>
      </c>
      <c r="BU32" s="54" t="e">
        <f>IF(BU$29=FALSE,ROUNDDOWN(BT32,0),ROUND(BT32,0))</f>
        <v>#VALUE!</v>
      </c>
      <c r="BV32" s="54" t="e">
        <f>IF(BU32=MAX(BU$30:BU$32),ROW(),"")</f>
        <v>#VALUE!</v>
      </c>
      <c r="BW32" s="54" t="str">
        <f>IF(BT$13=TRUE,"N/A",IF(BV32&lt;&gt;0,IF(MIN(BV$30:BV$32)=BV32,BU32+(BX$28-BW$28),BU32),BU32))</f>
        <v>N/A</v>
      </c>
      <c r="BX32" s="56"/>
      <c r="BY32" s="38"/>
      <c r="BZ32" s="54" t="str">
        <f>IF(BZ$13=FALSE,(L32*(1+(((L$10)-(SUM(L$30:L$32)))/(SUM(L$30:L$32))))),"")</f>
        <v/>
      </c>
      <c r="CA32" s="54" t="e">
        <f>IF(CA$29=FALSE,ROUNDDOWN(BZ32,0),ROUND(BZ32,0))</f>
        <v>#VALUE!</v>
      </c>
      <c r="CB32" s="54" t="e">
        <f>IF(CA32=MAX(CA$30:CA$32),ROW(),"")</f>
        <v>#VALUE!</v>
      </c>
      <c r="CC32" s="54" t="str">
        <f>IF(BZ$13=TRUE,"N/A",IF(CB32&lt;&gt;0,IF(MIN(CB$30:CB$32)=CB32,CA32+(CD$28-CC$28),CA32),CA32))</f>
        <v>N/A</v>
      </c>
      <c r="CD32" s="56"/>
      <c r="CF32" s="74"/>
      <c r="CG32" s="74"/>
      <c r="CH32" s="74"/>
      <c r="CI32" s="74"/>
      <c r="CJ32" s="74"/>
      <c r="CK32" s="74"/>
      <c r="CL32" s="74"/>
      <c r="CM32" s="74"/>
      <c r="CN32" s="74"/>
      <c r="CO32" s="74"/>
      <c r="CP32" s="74"/>
      <c r="CQ32" s="38"/>
      <c r="CR32" s="38"/>
      <c r="CS32" s="38"/>
      <c r="CT32" s="38"/>
      <c r="CU32" s="38"/>
    </row>
    <row r="33" spans="1:99" s="34" customFormat="1" ht="3.95" customHeight="1" x14ac:dyDescent="0.2">
      <c r="A33" s="104"/>
      <c r="B33" s="31"/>
      <c r="C33" s="33"/>
      <c r="D33" s="33"/>
      <c r="E33" s="33"/>
      <c r="F33" s="39" t="s">
        <v>58</v>
      </c>
      <c r="G33" s="39"/>
      <c r="H33" s="39"/>
      <c r="I33" s="39"/>
      <c r="J33" s="39"/>
      <c r="K33" s="39"/>
      <c r="L33" s="39"/>
      <c r="O33" s="39"/>
      <c r="P33" s="39"/>
      <c r="R33" s="39"/>
      <c r="S33" s="39"/>
      <c r="T33" s="39"/>
      <c r="U33" s="39"/>
      <c r="V33" s="39"/>
      <c r="W33" s="39"/>
      <c r="X33" s="39"/>
      <c r="Z33" s="39"/>
      <c r="AA33" s="39"/>
      <c r="AB33" s="39"/>
      <c r="AC33" s="39"/>
      <c r="AD33" s="39"/>
      <c r="AE33" s="39"/>
      <c r="AF33" s="39"/>
      <c r="AG33" s="39"/>
      <c r="AH33" s="39"/>
      <c r="AI33" s="39"/>
      <c r="AJ33" s="39"/>
      <c r="AK33" s="39"/>
      <c r="AL33" s="37"/>
      <c r="AM33" s="105"/>
      <c r="AN33" s="31"/>
      <c r="AO33" s="167"/>
      <c r="AP33" s="37"/>
      <c r="AQ33" s="104"/>
      <c r="AR33" s="38"/>
      <c r="AS33" s="38"/>
      <c r="AT33" s="38"/>
      <c r="AU33" s="38"/>
      <c r="AV33" s="38"/>
      <c r="AW33" s="38"/>
      <c r="AX33" s="38"/>
      <c r="AY33" s="38"/>
      <c r="AZ33" s="38"/>
      <c r="BA33" s="38"/>
      <c r="BB33" s="38"/>
      <c r="BC33" s="38"/>
      <c r="BD33" s="38"/>
      <c r="BE33" s="38"/>
      <c r="BF33" s="38"/>
      <c r="BG33" s="38"/>
      <c r="BH33" s="56"/>
      <c r="BI33" s="56"/>
      <c r="BJ33" s="56"/>
      <c r="BK33" s="56"/>
      <c r="BL33" s="56"/>
      <c r="BN33" s="56"/>
      <c r="BO33" s="56"/>
      <c r="BP33" s="56"/>
      <c r="BQ33" s="56"/>
      <c r="BR33" s="56"/>
      <c r="BT33" s="56"/>
      <c r="BU33" s="56"/>
      <c r="BV33" s="56"/>
      <c r="BW33" s="56"/>
      <c r="BX33" s="56"/>
      <c r="BY33" s="38"/>
      <c r="BZ33" s="56"/>
      <c r="CA33" s="56"/>
      <c r="CB33" s="56"/>
      <c r="CC33" s="56"/>
      <c r="CD33" s="56"/>
      <c r="CF33" s="74"/>
      <c r="CG33" s="74"/>
      <c r="CH33" s="74"/>
      <c r="CI33" s="74"/>
      <c r="CJ33" s="74"/>
      <c r="CK33" s="74"/>
      <c r="CL33" s="74"/>
      <c r="CM33" s="74"/>
      <c r="CN33" s="74"/>
      <c r="CO33" s="74"/>
      <c r="CP33" s="74"/>
      <c r="CQ33" s="38"/>
      <c r="CR33" s="38"/>
      <c r="CS33" s="38"/>
      <c r="CT33" s="38"/>
      <c r="CU33" s="38"/>
    </row>
    <row r="34" spans="1:99" s="34" customFormat="1" ht="12.75" customHeight="1" thickBot="1" x14ac:dyDescent="0.25">
      <c r="A34" s="104"/>
      <c r="B34" s="31"/>
      <c r="C34" s="33"/>
      <c r="D34" s="11" t="s">
        <v>32</v>
      </c>
      <c r="E34" s="33"/>
      <c r="F34" s="76" t="str">
        <f>IF(AND(F30="",F32=""),"",IF(F10="","",F32+F30&amp;" ("&amp;ROUND((F32+F30)/F$10*100,0)&amp;"%)"))</f>
        <v>1 (100%)</v>
      </c>
      <c r="G34" s="14"/>
      <c r="H34" s="76" t="str">
        <f>IF(AND(H30="",H32=""),"",IF(H10="","",H32+H30&amp;" ("&amp;ROUND((H32+H30)/H$10*100,0)&amp;"%)"))</f>
        <v>3 (100%)</v>
      </c>
      <c r="I34" s="16"/>
      <c r="J34" s="76" t="str">
        <f>IF(AND(J30="",J32=""),"",IF(J10="","",J32+J30&amp;" ("&amp;ROUND((J32+J30)/J$10*100,0)&amp;"%)"))</f>
        <v/>
      </c>
      <c r="K34" s="16"/>
      <c r="L34" s="76" t="str">
        <f>IF(AND(L30="",L32=""),"",IF(L10="","",L32+L30&amp;" ("&amp;ROUND((L32+L30)/L$10*100,0)&amp;"%)"))</f>
        <v/>
      </c>
      <c r="M34" s="11"/>
      <c r="N34" s="11"/>
      <c r="O34" s="29" t="e">
        <f>(F34+H34)+(L34)</f>
        <v>#VALUE!</v>
      </c>
      <c r="P34" s="25"/>
      <c r="Q34" s="11"/>
      <c r="R34" s="17"/>
      <c r="S34" s="16"/>
      <c r="T34" s="17"/>
      <c r="U34" s="17"/>
      <c r="V34" s="17"/>
      <c r="W34" s="17"/>
      <c r="X34" s="17"/>
      <c r="Y34" s="11"/>
      <c r="Z34" s="25">
        <f>(R34+T34)+(X34)</f>
        <v>0</v>
      </c>
      <c r="AA34" s="25"/>
      <c r="AB34" s="25"/>
      <c r="AC34" s="17"/>
      <c r="AD34" s="16"/>
      <c r="AE34" s="17"/>
      <c r="AF34" s="134"/>
      <c r="AG34" s="134"/>
      <c r="AH34" s="134"/>
      <c r="AI34" s="17"/>
      <c r="AJ34" s="134"/>
      <c r="AK34" s="29">
        <f>IF(AND(AK30="N/A",AK32="N/A"),"N/A",IF(AK30="N/A",0,AK30)+IF(AK32="N/A",0,AK32))</f>
        <v>4</v>
      </c>
      <c r="AL34" s="37"/>
      <c r="AM34" s="105"/>
      <c r="AN34" s="31"/>
      <c r="AO34" s="167"/>
      <c r="AP34" s="37"/>
      <c r="AQ34" s="104"/>
      <c r="AR34" s="38"/>
      <c r="AS34" s="38"/>
      <c r="AT34" s="38"/>
      <c r="AU34" s="38"/>
      <c r="AV34" s="38"/>
      <c r="AW34" s="38"/>
      <c r="AX34" s="38"/>
      <c r="AY34" s="38"/>
      <c r="AZ34" s="38"/>
      <c r="BA34" s="38"/>
      <c r="BB34" s="38"/>
      <c r="BC34" s="38"/>
      <c r="BD34" s="38"/>
      <c r="BE34" s="38"/>
      <c r="BF34" s="38"/>
      <c r="BG34" s="38"/>
      <c r="BH34" s="56"/>
      <c r="BI34" s="56"/>
      <c r="BJ34" s="56"/>
      <c r="BK34" s="56"/>
      <c r="BL34" s="56"/>
      <c r="BM34" s="38"/>
      <c r="BN34" s="56"/>
      <c r="BO34" s="56"/>
      <c r="BP34" s="56"/>
      <c r="BQ34" s="56"/>
      <c r="BR34" s="56"/>
      <c r="BS34" s="38"/>
      <c r="BT34" s="56"/>
      <c r="BU34" s="56"/>
      <c r="BV34" s="56"/>
      <c r="BW34" s="56"/>
      <c r="BX34" s="56"/>
      <c r="BY34" s="38"/>
      <c r="BZ34" s="56"/>
      <c r="CA34" s="56"/>
      <c r="CB34" s="56"/>
      <c r="CC34" s="56"/>
      <c r="CD34" s="56"/>
      <c r="CF34" s="74"/>
      <c r="CG34" s="74" t="s">
        <v>33</v>
      </c>
      <c r="CH34" s="74"/>
      <c r="CI34" s="74" t="s">
        <v>57</v>
      </c>
      <c r="CJ34" s="74"/>
      <c r="CK34" s="74"/>
      <c r="CL34" s="74"/>
      <c r="CM34" s="74"/>
      <c r="CN34" s="74"/>
      <c r="CO34" s="74"/>
      <c r="CP34" s="74"/>
      <c r="CQ34" s="38"/>
      <c r="CR34" s="38"/>
      <c r="CS34" s="38"/>
      <c r="CT34" s="38"/>
      <c r="CU34" s="38"/>
    </row>
    <row r="35" spans="1:99" s="34" customFormat="1" ht="12.75" customHeight="1" thickBot="1" x14ac:dyDescent="0.25">
      <c r="A35" s="104"/>
      <c r="B35" s="31"/>
      <c r="C35" s="33"/>
      <c r="D35" s="33"/>
      <c r="E35" s="33"/>
      <c r="F35" s="39"/>
      <c r="G35" s="39"/>
      <c r="H35" s="39"/>
      <c r="I35" s="39"/>
      <c r="J35" s="39"/>
      <c r="K35" s="39"/>
      <c r="L35" s="39"/>
      <c r="O35" s="39"/>
      <c r="P35" s="39"/>
      <c r="R35" s="39"/>
      <c r="S35" s="39"/>
      <c r="T35" s="39"/>
      <c r="U35" s="39"/>
      <c r="V35" s="39"/>
      <c r="W35" s="39"/>
      <c r="X35" s="39"/>
      <c r="Z35" s="39"/>
      <c r="AA35" s="39"/>
      <c r="AB35" s="39"/>
      <c r="AC35" s="39"/>
      <c r="AD35" s="39"/>
      <c r="AE35" s="39"/>
      <c r="AF35" s="39"/>
      <c r="AG35" s="39"/>
      <c r="AH35" s="39"/>
      <c r="AI35" s="39"/>
      <c r="AJ35" s="39"/>
      <c r="AK35" s="39"/>
      <c r="AL35" s="37"/>
      <c r="AM35" s="105"/>
      <c r="AN35" s="31"/>
      <c r="AO35" s="167"/>
      <c r="AP35" s="37"/>
      <c r="AQ35" s="104"/>
      <c r="AR35" s="38"/>
      <c r="AS35" s="38"/>
      <c r="AT35" s="38"/>
      <c r="AU35" s="38"/>
      <c r="AV35" s="38"/>
      <c r="AW35" s="38"/>
      <c r="AX35" s="38"/>
      <c r="AY35" s="38"/>
      <c r="AZ35" s="38"/>
      <c r="BA35" s="38"/>
      <c r="BB35" s="38"/>
      <c r="BC35" s="38"/>
      <c r="BD35" s="38"/>
      <c r="BE35" s="38"/>
      <c r="BF35" s="38"/>
      <c r="BG35" s="38"/>
      <c r="BH35" s="56"/>
      <c r="BI35" s="56"/>
      <c r="BJ35" s="56"/>
      <c r="BK35" s="56"/>
      <c r="BL35" s="52"/>
      <c r="BM35" s="38"/>
      <c r="BN35" s="56"/>
      <c r="BO35" s="56"/>
      <c r="BP35" s="56"/>
      <c r="BQ35" s="56"/>
      <c r="BR35" s="56"/>
      <c r="BS35" s="38"/>
      <c r="BT35" s="56"/>
      <c r="BU35" s="56"/>
      <c r="BV35" s="56"/>
      <c r="BW35" s="56"/>
      <c r="BX35" s="56"/>
      <c r="BY35" s="38"/>
      <c r="BZ35" s="56"/>
      <c r="CA35" s="56"/>
      <c r="CB35" s="56"/>
      <c r="CC35" s="56"/>
      <c r="CD35" s="56"/>
      <c r="CF35" s="74"/>
      <c r="CG35" s="83" t="str">
        <f>(IF(AND(F38="",F40="",F42="",F44="",F46="",F48=""),"",(IF(AND(BH13=FALSE,BH36=FALSE),"ES race total number of persons for which race is known ("&amp;TEXT(F38+F40+F42+F44+F46+F48,"0")&amp;") &gt; to ES total number of veterans("&amp;TEXT(F10,"0")&amp;")"&amp;CHAR(10),"")&amp;IF(AND(BH13=FALSE,BH37=FALSE),"ES race count ("&amp;TEXT(F38+F40+F42+F44+F46+F48,"0")&amp;") is less than 80% of total number of ES veterans ("&amp;TEXT(F10,"0")&amp;")"&amp;CHAR(10),""))))&amp;(IF(AND(H38="",H40="",H42="",H44="",H46="",H48=""),"",(IF(AND(BN13=FALSE,BN36=FALSE),"TH race total number of persons for which race is known ("&amp;TEXT(H38+H40+H42+H44+H46+H48,"0")&amp;") &gt; to TH total number of veterans ("&amp;TEXT(H10,"0")&amp;CHAR(10),"")&amp;IF(AND(BN13=FALSE,BN37=FALSE),"TH race count ("&amp;TEXT(H38+H40+H42+H44+H46+H48,"0")&amp;") is less than 80% of total number of TH veterans ("&amp;TEXT(H10,"0")&amp;")"&amp;CHAR(10),""))))&amp;(IF(AND(J38="",J40="",J42="",J44="",J46="",J48),"",(IF(AND(BT13=FALSE,BT36=FALSE),"SH race total number of persons for which race is known ("&amp;TEXT(J38+J40+J42+J44+J46+J48,"0")&amp;") &gt; to SH total number of veterans ("&amp;TEXT(J10,"0")&amp;")"&amp;CHAR(10),"")&amp;IF(AND(BT13=FALSE,BT37=FALSE),"SH race count ("&amp;TEXT(J38+J40+J42+J44+J46+J48,"0")&amp;") is less than 80% of total number of SH veterans ("&amp;TEXT(J10,"0")&amp;")"&amp;CHAR(10),""))))&amp;(IF(AND(L38="",L40="",L42="",L44="",L46="",L48),"",(IF(AND(BZ13=FALSE,BZ36=FALSE),"Unsheltered race total number of persons for which race is known ("&amp;TEXT(L38+L40+L42+L44+L46+L48,"0")&amp;") &gt; to unsheltered total number of veterans ("&amp;TEXT(L10,"0")&amp;")"&amp;CHAR(10),"")&amp;IF(AND(BZ13=FALSE,BZ37=FALSE),"Unsheltered race count ("&amp;TEXT(L38+L40+L42+L44+L46+L48,"0")&amp;") is less than 80% of total number of unsheltered veterans ("&amp;TEXT(L10,"0")&amp;")"&amp;CHAR(10),""))))</f>
        <v/>
      </c>
      <c r="CH35" s="74"/>
      <c r="CI35" s="74"/>
      <c r="CJ35" s="74"/>
      <c r="CK35" s="74"/>
      <c r="CL35" s="74"/>
      <c r="CM35" s="74"/>
      <c r="CN35" s="74"/>
      <c r="CO35" s="74"/>
      <c r="CP35" s="74"/>
      <c r="CQ35" s="38"/>
      <c r="CR35" s="38"/>
      <c r="CS35" s="38"/>
      <c r="CT35" s="38"/>
      <c r="CU35" s="38"/>
    </row>
    <row r="36" spans="1:99" s="34" customFormat="1" ht="12.75" customHeight="1" thickBot="1" x14ac:dyDescent="0.25">
      <c r="A36" s="104"/>
      <c r="B36" s="31"/>
      <c r="C36" s="19" t="s">
        <v>61</v>
      </c>
      <c r="D36" s="33"/>
      <c r="E36" s="33"/>
      <c r="F36" s="168" t="s">
        <v>0</v>
      </c>
      <c r="G36" s="168"/>
      <c r="H36" s="168"/>
      <c r="I36" s="168"/>
      <c r="J36" s="168"/>
      <c r="K36" s="46"/>
      <c r="L36" s="130" t="s">
        <v>1</v>
      </c>
      <c r="N36" s="35"/>
      <c r="O36" s="27" t="s">
        <v>2</v>
      </c>
      <c r="P36" s="36"/>
      <c r="R36" s="169" t="s">
        <v>0</v>
      </c>
      <c r="S36" s="169"/>
      <c r="T36" s="169"/>
      <c r="U36" s="169"/>
      <c r="V36" s="169"/>
      <c r="W36" s="137"/>
      <c r="X36" s="131" t="s">
        <v>1</v>
      </c>
      <c r="Y36" s="35"/>
      <c r="Z36" s="27" t="s">
        <v>2</v>
      </c>
      <c r="AA36" s="36"/>
      <c r="AB36" s="11"/>
      <c r="AC36" s="170" t="s">
        <v>0</v>
      </c>
      <c r="AD36" s="170"/>
      <c r="AE36" s="170"/>
      <c r="AF36" s="170"/>
      <c r="AG36" s="170"/>
      <c r="AH36" s="137"/>
      <c r="AI36" s="132" t="s">
        <v>1</v>
      </c>
      <c r="AJ36" s="137"/>
      <c r="AK36" s="136" t="s">
        <v>2</v>
      </c>
      <c r="AL36" s="37"/>
      <c r="AM36" s="105"/>
      <c r="AN36" s="31"/>
      <c r="AO36" s="69" t="str">
        <f>IF(AO37&lt;&gt;"", "Race Errors","")</f>
        <v/>
      </c>
      <c r="AP36" s="37"/>
      <c r="AQ36" s="104"/>
      <c r="AR36" s="38"/>
      <c r="AS36" s="38"/>
      <c r="AT36" s="38"/>
      <c r="AU36" s="38"/>
      <c r="AV36" s="38"/>
      <c r="AW36" s="38"/>
      <c r="AX36" s="38"/>
      <c r="AY36" s="38"/>
      <c r="AZ36" s="38"/>
      <c r="BA36" s="38"/>
      <c r="BB36" s="38"/>
      <c r="BC36" s="38"/>
      <c r="BD36" s="38"/>
      <c r="BE36" s="38"/>
      <c r="BF36" s="38"/>
      <c r="BG36" s="38"/>
      <c r="BH36" s="51" t="b">
        <f>IF((F$10)&gt;=(SUM(F$38:F$48)), TRUE,FALSE)</f>
        <v>1</v>
      </c>
      <c r="BI36" s="52">
        <f>(ROUND(BH38,0)+ROUND(BH40,0)+ROUND(BH42,0)+ROUND(BH44,0)+ROUND(BH46,0)+ROUND(BH48,0))</f>
        <v>1</v>
      </c>
      <c r="BJ36" s="52"/>
      <c r="BK36" s="52">
        <f>SUM(BI38:BI48)</f>
        <v>1</v>
      </c>
      <c r="BL36" s="52">
        <f>(F$10)</f>
        <v>1</v>
      </c>
      <c r="BM36" s="60"/>
      <c r="BN36" s="157" t="b">
        <f>IF((H$10)&gt;=(SUM(H$38:H$48)),TRUE,FALSE)</f>
        <v>1</v>
      </c>
      <c r="BO36" s="158">
        <f>(ROUND(BN38,0)+ROUND(BN40,0)+ROUND(BN42,0)+ROUND(BN44,0)+ROUND(BN46,0)+ROUND(BN48,0))</f>
        <v>3</v>
      </c>
      <c r="BP36" s="158"/>
      <c r="BQ36" s="158">
        <f>SUM(BO38:BO48)</f>
        <v>3</v>
      </c>
      <c r="BR36" s="158">
        <f>(H$10)</f>
        <v>3</v>
      </c>
      <c r="BS36" s="61"/>
      <c r="BT36" s="157" t="b">
        <f>IF((J$10)&gt;=(SUM(J$38:J$48)), TRUE,FALSE)</f>
        <v>1</v>
      </c>
      <c r="BU36" s="158">
        <f>IF(BT13=FALSE,((ROUND(BT38,0)+ROUND(BT40,0)+ROUND(BT42,0)+ROUND(BT44,0)+ROUND(BT46,0)+ROUND(BT48,0))),0)</f>
        <v>0</v>
      </c>
      <c r="BV36" s="158"/>
      <c r="BW36" s="158" t="e">
        <f>SUM(BU38:BU48)</f>
        <v>#VALUE!</v>
      </c>
      <c r="BX36" s="164">
        <f>(J$10)</f>
        <v>0</v>
      </c>
      <c r="BY36" s="38"/>
      <c r="BZ36" s="157" t="b">
        <f>IF((L$10)&gt;=(SUM(L$38:L$48)), TRUE,FALSE)</f>
        <v>1</v>
      </c>
      <c r="CA36" s="158">
        <f>IF(BZ13=FALSE,((ROUND(BZ38,0)+ROUND(BZ40,0)+ROUND(BZ42,0)+ROUND(BZ44,0)+ROUND(BZ46,0)+ROUND(BZ48,0))),0)</f>
        <v>0</v>
      </c>
      <c r="CB36" s="158"/>
      <c r="CC36" s="158" t="e">
        <f>SUM(CA38:CA48)</f>
        <v>#VALUE!</v>
      </c>
      <c r="CD36" s="164">
        <f>(L$10)</f>
        <v>0</v>
      </c>
      <c r="CE36" s="85"/>
      <c r="CF36" s="74"/>
      <c r="CG36" s="83"/>
      <c r="CH36" s="74"/>
      <c r="CI36" s="74" t="s">
        <v>3</v>
      </c>
      <c r="CJ36" s="74"/>
      <c r="CK36" s="74" t="s">
        <v>4</v>
      </c>
      <c r="CL36" s="74"/>
      <c r="CM36" s="74" t="s">
        <v>65</v>
      </c>
      <c r="CN36" s="74"/>
      <c r="CO36" s="74" t="s">
        <v>1</v>
      </c>
      <c r="CP36" s="74"/>
      <c r="CQ36" s="38"/>
      <c r="CR36" s="38"/>
      <c r="CS36" s="38"/>
      <c r="CT36" s="38"/>
      <c r="CU36" s="38"/>
    </row>
    <row r="37" spans="1:99" s="34" customFormat="1" ht="12.75" customHeight="1" thickBot="1" x14ac:dyDescent="0.25">
      <c r="A37" s="104"/>
      <c r="B37" s="31"/>
      <c r="C37" s="33"/>
      <c r="D37" s="38"/>
      <c r="E37" s="33"/>
      <c r="F37" s="121" t="s">
        <v>3</v>
      </c>
      <c r="G37" s="121"/>
      <c r="H37" s="13" t="s">
        <v>4</v>
      </c>
      <c r="I37" s="121"/>
      <c r="J37" s="121" t="s">
        <v>65</v>
      </c>
      <c r="K37" s="121"/>
      <c r="L37" s="134"/>
      <c r="O37" s="39"/>
      <c r="P37" s="39"/>
      <c r="R37" s="121" t="s">
        <v>3</v>
      </c>
      <c r="S37" s="121"/>
      <c r="T37" s="13" t="s">
        <v>4</v>
      </c>
      <c r="U37" s="134"/>
      <c r="V37" s="121" t="s">
        <v>65</v>
      </c>
      <c r="W37" s="134"/>
      <c r="X37" s="134"/>
      <c r="Z37" s="39"/>
      <c r="AA37" s="39"/>
      <c r="AB37" s="39"/>
      <c r="AC37" s="121" t="s">
        <v>3</v>
      </c>
      <c r="AD37" s="121"/>
      <c r="AE37" s="13" t="s">
        <v>4</v>
      </c>
      <c r="AF37" s="134"/>
      <c r="AG37" s="121" t="s">
        <v>65</v>
      </c>
      <c r="AH37" s="134"/>
      <c r="AI37" s="134"/>
      <c r="AJ37" s="134"/>
      <c r="AK37" s="134"/>
      <c r="AL37" s="37"/>
      <c r="AM37" s="105"/>
      <c r="AN37" s="31"/>
      <c r="AO37" s="167" t="str">
        <f>IF(CG35="","",CG35&amp;CHAR(10))&amp;IF(CG36="","",CG36&amp;CHAR(10))&amp;IF(CG37="","",CG37&amp;CHAR(10))&amp;IF(CG38="","",CG38&amp;CHAR(10))&amp;IF(CG40="","",CG40&amp;CHAR(10))&amp;IF(CG42="","",CG42&amp;CHAR(10))&amp;IF(CG44="","",CG44&amp;CHAR(10))&amp;IF(CG46="","",CG46&amp;CHAR(10))&amp;IF(CG48="","",CG48&amp;CHAR(10))</f>
        <v/>
      </c>
      <c r="AP37" s="37"/>
      <c r="AQ37" s="104"/>
      <c r="BH37" s="52" t="b">
        <f>IF(BH13=FALSE,(IF((SUM(F$38:F$48))/(F$10)&gt;=0.8,TRUE,FALSE)),FALSE)</f>
        <v>1</v>
      </c>
      <c r="BI37" s="51" t="b">
        <f>(F$10)=(ROUND(BH38,0)+ROUND(BH40,0)+ROUND(BH42,0)+ROUND(BH44,0)+ROUND(BH46,0)+ROUND(BH48,0))</f>
        <v>1</v>
      </c>
      <c r="BJ37" s="51"/>
      <c r="BK37" s="51"/>
      <c r="BL37" s="51"/>
      <c r="BM37" s="11"/>
      <c r="BN37" s="158" t="b">
        <f>IF(BN13=FALSE,(IF((SUM(H$38:H$48)/(H$10)&gt;=0.8),TRUE,FALSE)),FALSE)</f>
        <v>1</v>
      </c>
      <c r="BO37" s="157" t="b">
        <f>(H$10)=(ROUND(BN38,0)+ROUND(BN40,0)+ROUND(BN42,0)+ROUND(BN44,0)+ROUND(BN46,0)+ROUND(BN48,0))</f>
        <v>1</v>
      </c>
      <c r="BP37" s="157"/>
      <c r="BQ37" s="157"/>
      <c r="BR37" s="157"/>
      <c r="BS37" s="11"/>
      <c r="BT37" s="158" t="b">
        <f>IF(BT13=FALSE,(IF((SUM(J$38:J$48))/(J$10)&gt;=0.8,TRUE,FALSE)),FALSE)</f>
        <v>0</v>
      </c>
      <c r="BU37" s="157" t="e">
        <f>(F$10)=(ROUND(BT38,0)+ROUND(BT40,0)+ROUND(BT42,0)+ROUND(BT44,0)+ROUND(BT46,0)+ROUND(BT48,0))</f>
        <v>#VALUE!</v>
      </c>
      <c r="BV37" s="157"/>
      <c r="BW37" s="161"/>
      <c r="BX37" s="161"/>
      <c r="BZ37" s="158" t="b">
        <f>IF(BZ13=FALSE,(IF((SUM(L$38:L$48))/(L$10)&gt;=0.8,TRUE,FALSE)),FALSE)</f>
        <v>0</v>
      </c>
      <c r="CA37" s="157" t="e">
        <f>(L$10)=(ROUND(BZ38,0)+ROUND(BZ40,0)+ROUND(BZ42,0)+ROUND(BZ44,0)+ROUND(BZ46,0)+ROUND(BZ48,0))</f>
        <v>#VALUE!</v>
      </c>
      <c r="CB37" s="157"/>
      <c r="CC37" s="161"/>
      <c r="CD37" s="161"/>
      <c r="CF37" s="84"/>
      <c r="CG37" s="83"/>
      <c r="CH37" s="84"/>
      <c r="CI37" s="86" t="b">
        <f>IF(OR(F$10="",F$10=0),FALSE,OR((AND(((SUM(F$38:F$48)/F$10)*100&gt;0),((SUM(F$38:F$48)/F$10)*100)&lt;80)),(((SUM(F$38:F$48))/F$10*100)&gt;100)))</f>
        <v>0</v>
      </c>
      <c r="CJ37" s="87"/>
      <c r="CK37" s="87" t="b">
        <f>IF(OR(H$10="",H$10=0),FALSE,OR((AND(((SUM(H$38:H$48)/H$10)*100&gt;0),((SUM(H$38:H$48)/H$10)*100)&lt;80)),(((SUM(H$38:H$48))/H$10*100)&gt;100)))</f>
        <v>0</v>
      </c>
      <c r="CL37" s="87"/>
      <c r="CM37" s="87" t="b">
        <f>IF(OR(J$10="",J$10=0),FALSE,OR((AND(((SUM(J$38:J$48)/J$10)*100&gt;0),((SUM(J$38:J$48)/J$10)*100)&lt;80)),(((SUM(J$38:J$48))/J$10*100)&gt;100)))</f>
        <v>0</v>
      </c>
      <c r="CN37" s="87"/>
      <c r="CO37" s="87" t="b">
        <f>IF(OR(L$10="",L$10=0),FALSE,OR((AND(((SUM(L$38:L$48)/L$10)*100&gt;0),((SUM(L$38:L$48)/L$10)*100)&lt;80)),(((SUM(L$38:L$48))/L$10*100)&gt;100)))</f>
        <v>0</v>
      </c>
      <c r="CP37" s="87"/>
    </row>
    <row r="38" spans="1:99" s="34" customFormat="1" ht="12.75" customHeight="1" x14ac:dyDescent="0.2">
      <c r="A38" s="104"/>
      <c r="B38" s="31"/>
      <c r="C38" s="10"/>
      <c r="D38" s="10" t="s">
        <v>9</v>
      </c>
      <c r="E38" s="33"/>
      <c r="F38" s="30">
        <v>1</v>
      </c>
      <c r="G38" s="14"/>
      <c r="H38" s="30">
        <v>2</v>
      </c>
      <c r="I38" s="16"/>
      <c r="J38" s="30"/>
      <c r="K38" s="16"/>
      <c r="L38" s="30"/>
      <c r="O38" s="29">
        <f>(F38+H38)+(L38)</f>
        <v>3</v>
      </c>
      <c r="P38" s="40"/>
      <c r="R38" s="92">
        <f>IF(AC38="N/A","N/A",IF(BH$36=TRUE,AC38-F38,"N/A"))</f>
        <v>0</v>
      </c>
      <c r="S38" s="98"/>
      <c r="T38" s="92">
        <f>IF(AE38="N/A","N/A",IF(BN$36=TRUE,AE38-H38,"N/A"))</f>
        <v>0</v>
      </c>
      <c r="U38" s="99"/>
      <c r="V38" s="92" t="str">
        <f>IF(AG38="N/A","N/A",IF(BT$36=TRUE,AG38-J38,"N/A"))</f>
        <v>N/A</v>
      </c>
      <c r="W38" s="99"/>
      <c r="X38" s="92" t="str">
        <f>IF(AI38="N/A","N/A",IF(BZ$36=TRUE,AI38-L38,"N/A"))</f>
        <v>N/A</v>
      </c>
      <c r="Y38" s="11"/>
      <c r="Z38" s="29" t="e">
        <f>(R38+T38)+(X38)</f>
        <v>#VALUE!</v>
      </c>
      <c r="AA38" s="40"/>
      <c r="AB38" s="40"/>
      <c r="AC38" s="93">
        <f>IF(F38=0,"N/A",BK$38)</f>
        <v>1</v>
      </c>
      <c r="AD38" s="94"/>
      <c r="AE38" s="93">
        <f>IF(H38=0,"N/A",BQ$38)</f>
        <v>2</v>
      </c>
      <c r="AF38" s="95"/>
      <c r="AG38" s="93" t="str">
        <f>IF(J38=0,"N/A",BW$38)</f>
        <v>N/A</v>
      </c>
      <c r="AH38" s="95"/>
      <c r="AI38" s="93" t="str">
        <f>IF(L38=0,"N/A",CC$38)</f>
        <v>N/A</v>
      </c>
      <c r="AJ38" s="134"/>
      <c r="AK38" s="29">
        <f>(IF((AND(AC38="N/A",AE38="N/A",AG38="N/A",AI38="N/A")),"N/A",(IF(AC38="N/A",0,AC38))+(IF(AE38="N/A",0,AE38))+(IF(AG38="N/A",0,AG38))+(IF(AI38="N/A",0,AI38))))</f>
        <v>3</v>
      </c>
      <c r="AL38" s="37"/>
      <c r="AM38" s="105"/>
      <c r="AN38" s="31"/>
      <c r="AO38" s="167"/>
      <c r="AP38" s="37"/>
      <c r="AQ38" s="104"/>
      <c r="AR38" s="38"/>
      <c r="AS38" s="38"/>
      <c r="AT38" s="38"/>
      <c r="AU38" s="38"/>
      <c r="AV38" s="38"/>
      <c r="AW38" s="38"/>
      <c r="AX38" s="38"/>
      <c r="AY38" s="38"/>
      <c r="AZ38" s="38"/>
      <c r="BA38" s="38"/>
      <c r="BB38" s="38"/>
      <c r="BC38" s="38"/>
      <c r="BD38" s="38"/>
      <c r="BE38" s="38"/>
      <c r="BF38" s="38"/>
      <c r="BG38" s="38"/>
      <c r="BH38" s="54">
        <f>IF(BH$13=FALSE,(F38*(1+(((F$10)-(SUM(F$38:F$48)))/(SUM(F$38:F$48))))),"")</f>
        <v>1</v>
      </c>
      <c r="BI38" s="54">
        <f>IF(BI$37=FALSE,ROUNDDOWN(BH38,0),ROUND(BH38,0))</f>
        <v>1</v>
      </c>
      <c r="BJ38" s="54">
        <f>IF(BI38=MAX(BI$38:BI$48),ROW(),"")</f>
        <v>38</v>
      </c>
      <c r="BK38" s="54">
        <f>IF(BH$13=TRUE,"N/A",IF(BJ38&lt;&gt;0,IF(MIN(BJ$38:BJ$48)=BJ38,BI38+(BL$36-BK$36),BI38),BI38))</f>
        <v>1</v>
      </c>
      <c r="BL38" s="51"/>
      <c r="BM38" s="11"/>
      <c r="BN38" s="159">
        <f>IF(BN$13=FALSE,(H38*(1+(((H$10)-(SUM(H$38:H$48)))/(SUM(H$38:H$48))))),"")</f>
        <v>2</v>
      </c>
      <c r="BO38" s="159">
        <f>IF(BO$37=FALSE,ROUNDDOWN(BN38,0),ROUND(BN38,0))</f>
        <v>2</v>
      </c>
      <c r="BP38" s="159">
        <f>IF(BO38=MAX(BO$38:BO$48),ROW(),"")</f>
        <v>38</v>
      </c>
      <c r="BQ38" s="159">
        <f>IF(BN$13=TRUE,"N/A",IF(BP38&lt;&gt;0,IF(MIN(BP$38:BP$48)=BP38,BO38+(BR$36-BQ$36),BO38),BO38))</f>
        <v>2</v>
      </c>
      <c r="BR38" s="157"/>
      <c r="BS38" s="11"/>
      <c r="BT38" s="159" t="str">
        <f>IF(BT$13=FALSE,(J38*(1+(((J$10)-(SUM(J$38:J$48)))/(SUM(J$38:J$48))))),"")</f>
        <v/>
      </c>
      <c r="BU38" s="159" t="e">
        <f>IF(BU$37=FALSE,ROUNDDOWN(BT38,0),ROUND(BT38,0))</f>
        <v>#VALUE!</v>
      </c>
      <c r="BV38" s="159" t="e">
        <f>IF(BU38=MAX(BU$38:BU$48),ROW(),"")</f>
        <v>#VALUE!</v>
      </c>
      <c r="BW38" s="159" t="str">
        <f>IF(BT$13=TRUE,"N/A",IF(BV38&lt;&gt;0,IF(MIN(BV$38:BV$48)=BV38,BU38+(BX$36-BW$36),BU38),BU38))</f>
        <v>N/A</v>
      </c>
      <c r="BX38" s="161"/>
      <c r="BY38" s="38"/>
      <c r="BZ38" s="159" t="str">
        <f>IF(BZ$13=FALSE,(L38*(1+(((L$10)-(SUM(L$38:L$48)))/(SUM(L$38:L$48))))),"")</f>
        <v/>
      </c>
      <c r="CA38" s="159" t="e">
        <f>IF(CA$37=FALSE,ROUNDDOWN(BZ38,0),ROUND(BZ38,0))</f>
        <v>#VALUE!</v>
      </c>
      <c r="CB38" s="159" t="e">
        <f>IF(CA38=MAX(CA$38:CA$48),ROW(),"")</f>
        <v>#VALUE!</v>
      </c>
      <c r="CC38" s="159" t="str">
        <f>IF(BZ$13=TRUE,"N/A",IF(CB38&lt;&gt;0,IF(MIN(CB$38:CB$48)=CB38,CA38+(CD$36-CC$36),CA38),CA38))</f>
        <v>N/A</v>
      </c>
      <c r="CD38" s="161"/>
      <c r="CF38" s="10"/>
      <c r="CG38" s="89"/>
      <c r="CH38" s="74"/>
      <c r="CI38" s="127"/>
      <c r="CJ38" s="87"/>
      <c r="CK38" s="87"/>
      <c r="CL38" s="87"/>
      <c r="CM38" s="87"/>
      <c r="CN38" s="87"/>
      <c r="CO38" s="87"/>
      <c r="CP38" s="87"/>
      <c r="CQ38" s="38"/>
      <c r="CR38" s="38"/>
      <c r="CS38" s="38"/>
      <c r="CT38" s="38"/>
      <c r="CU38" s="38"/>
    </row>
    <row r="39" spans="1:99" s="34" customFormat="1" ht="3.95" customHeight="1" x14ac:dyDescent="0.2">
      <c r="A39" s="105"/>
      <c r="B39" s="31"/>
      <c r="C39" s="10"/>
      <c r="D39" s="10"/>
      <c r="E39" s="33"/>
      <c r="F39" s="15"/>
      <c r="G39" s="16"/>
      <c r="H39" s="15"/>
      <c r="I39" s="16"/>
      <c r="J39" s="15"/>
      <c r="K39" s="16"/>
      <c r="L39" s="15"/>
      <c r="O39" s="18"/>
      <c r="P39" s="39"/>
      <c r="R39" s="100"/>
      <c r="S39" s="98"/>
      <c r="T39" s="100"/>
      <c r="U39" s="99"/>
      <c r="V39" s="100"/>
      <c r="W39" s="99"/>
      <c r="X39" s="100"/>
      <c r="Y39" s="11"/>
      <c r="Z39" s="18"/>
      <c r="AA39" s="39"/>
      <c r="AB39" s="39"/>
      <c r="AC39" s="96"/>
      <c r="AD39" s="97"/>
      <c r="AE39" s="96"/>
      <c r="AF39" s="95"/>
      <c r="AG39" s="96"/>
      <c r="AH39" s="95"/>
      <c r="AI39" s="96"/>
      <c r="AJ39" s="134"/>
      <c r="AK39" s="18"/>
      <c r="AL39" s="37"/>
      <c r="AM39" s="105"/>
      <c r="AN39" s="31"/>
      <c r="AO39" s="167"/>
      <c r="AP39" s="37"/>
      <c r="AQ39" s="105"/>
      <c r="BH39" s="55"/>
      <c r="BI39" s="51"/>
      <c r="BJ39" s="51"/>
      <c r="BK39" s="51"/>
      <c r="BL39" s="51"/>
      <c r="BM39" s="11"/>
      <c r="BN39" s="160"/>
      <c r="BO39" s="157"/>
      <c r="BP39" s="157"/>
      <c r="BQ39" s="157"/>
      <c r="BR39" s="157"/>
      <c r="BS39" s="11"/>
      <c r="BT39" s="160"/>
      <c r="BU39" s="157"/>
      <c r="BV39" s="157"/>
      <c r="BW39" s="157"/>
      <c r="BX39" s="161"/>
      <c r="BZ39" s="160"/>
      <c r="CA39" s="157"/>
      <c r="CB39" s="157"/>
      <c r="CC39" s="157"/>
      <c r="CD39" s="161"/>
      <c r="CF39" s="10"/>
      <c r="CG39" s="90"/>
      <c r="CH39" s="84"/>
      <c r="CI39" s="128"/>
      <c r="CJ39" s="84"/>
      <c r="CK39" s="84"/>
      <c r="CL39" s="84"/>
      <c r="CM39" s="84"/>
      <c r="CN39" s="84"/>
      <c r="CO39" s="84"/>
      <c r="CP39" s="84"/>
    </row>
    <row r="40" spans="1:99" s="34" customFormat="1" ht="12.75" customHeight="1" x14ac:dyDescent="0.2">
      <c r="A40" s="104"/>
      <c r="B40" s="31"/>
      <c r="C40" s="10"/>
      <c r="D40" s="10" t="s">
        <v>12</v>
      </c>
      <c r="E40" s="33"/>
      <c r="F40" s="30"/>
      <c r="G40" s="14"/>
      <c r="H40" s="30">
        <v>1</v>
      </c>
      <c r="I40" s="16"/>
      <c r="J40" s="30"/>
      <c r="K40" s="16"/>
      <c r="L40" s="30"/>
      <c r="O40" s="29">
        <f>(F40+H40)+(L40)</f>
        <v>1</v>
      </c>
      <c r="P40" s="40"/>
      <c r="R40" s="92" t="str">
        <f>IF(AC40="N/A","N/A",IF(BH$36=TRUE,AC40-F40,"N/A"))</f>
        <v>N/A</v>
      </c>
      <c r="S40" s="98"/>
      <c r="T40" s="92">
        <f>IF(AE40="N/A","N/A",IF(BN$36=TRUE,AE40-H40,"N/A"))</f>
        <v>0</v>
      </c>
      <c r="U40" s="99"/>
      <c r="V40" s="92" t="str">
        <f>IF(AG40="N/A","N/A",IF(BT$36=TRUE,AG40-J40,"N/A"))</f>
        <v>N/A</v>
      </c>
      <c r="W40" s="99"/>
      <c r="X40" s="92" t="str">
        <f>IF(AI40="N/A","N/A",IF(BZ$36=TRUE,AI40-L40,"N/A"))</f>
        <v>N/A</v>
      </c>
      <c r="Y40" s="11"/>
      <c r="Z40" s="29" t="e">
        <f>(R40+T40)+(X40)</f>
        <v>#VALUE!</v>
      </c>
      <c r="AA40" s="40"/>
      <c r="AB40" s="40"/>
      <c r="AC40" s="93" t="str">
        <f>IF(F40=0,"N/A",BK$40)</f>
        <v>N/A</v>
      </c>
      <c r="AD40" s="94"/>
      <c r="AE40" s="93">
        <f>IF(H40=0,"N/A",BQ$40)</f>
        <v>1</v>
      </c>
      <c r="AF40" s="95"/>
      <c r="AG40" s="93" t="str">
        <f>IF(J40=0,"N/A",BW$40)</f>
        <v>N/A</v>
      </c>
      <c r="AH40" s="95"/>
      <c r="AI40" s="93" t="str">
        <f>IF(L40=0,"N/A",CC$40)</f>
        <v>N/A</v>
      </c>
      <c r="AJ40" s="134"/>
      <c r="AK40" s="29">
        <f>(IF((AND(AC40="N/A",AE40="N/A",AG40="N/A",AI40="N/A")),"N/A",(IF(AC40="N/A",0,AC40))+(IF(AE40="N/A",0,AE40))+(IF(AG40="N/A",0,AG40))+(IF(AI40="N/A",0,AI40))))</f>
        <v>1</v>
      </c>
      <c r="AL40" s="37"/>
      <c r="AM40" s="105"/>
      <c r="AN40" s="31"/>
      <c r="AO40" s="167"/>
      <c r="AP40" s="37"/>
      <c r="AQ40" s="104"/>
      <c r="AR40" s="38"/>
      <c r="AS40" s="38"/>
      <c r="AT40" s="38"/>
      <c r="AU40" s="38"/>
      <c r="AV40" s="38"/>
      <c r="AW40" s="38"/>
      <c r="AX40" s="38"/>
      <c r="AY40" s="38"/>
      <c r="AZ40" s="38"/>
      <c r="BA40" s="38"/>
      <c r="BB40" s="38"/>
      <c r="BC40" s="38"/>
      <c r="BD40" s="38"/>
      <c r="BE40" s="38"/>
      <c r="BF40" s="38"/>
      <c r="BG40" s="38"/>
      <c r="BH40" s="54">
        <f>IF(BH$13=FALSE,(F40*(1+(((F$10)-(SUM(F$38:F$48)))/(SUM(F$38:F$48))))),"")</f>
        <v>0</v>
      </c>
      <c r="BI40" s="54">
        <f>IF(BI$37=FALSE,ROUNDDOWN(BH40,0),ROUND(BH40,0))</f>
        <v>0</v>
      </c>
      <c r="BJ40" s="54" t="str">
        <f>IF(BI40=MAX(BI$38:BI$48),ROW(),"")</f>
        <v/>
      </c>
      <c r="BK40" s="54">
        <f>IF(BH$13=TRUE,"N/A",IF(BJ40&lt;&gt;0,IF(MIN(BJ$38:BJ$48)=BJ40,BI40+(BL$36-BK$36),BI40),BI40))</f>
        <v>0</v>
      </c>
      <c r="BL40" s="53"/>
      <c r="BM40" s="60"/>
      <c r="BN40" s="159">
        <f>IF(BN$13=FALSE,(H40*(1+(((H$10)-(SUM(H$38:H$48)))/(SUM(H$38:H$48))))),"")</f>
        <v>1</v>
      </c>
      <c r="BO40" s="159">
        <f>IF(BO$37=FALSE,ROUNDDOWN(BN40,0),ROUND(BN40,0))</f>
        <v>1</v>
      </c>
      <c r="BP40" s="159" t="str">
        <f>IF(BO40=MAX(BO$38:BO$48),ROW(),"")</f>
        <v/>
      </c>
      <c r="BQ40" s="159">
        <f>IF(BN$13=TRUE,"N/A",IF(BP40&lt;&gt;0,IF(MIN(BP$38:BP$48)=BP40,BO40+(BR$36-BQ$36),BO40),BO40))</f>
        <v>1</v>
      </c>
      <c r="BR40" s="157"/>
      <c r="BS40" s="11"/>
      <c r="BT40" s="159" t="str">
        <f>IF(BT$13=FALSE,(J40*(1+(((J$10)-(SUM(J$38:J$48)))/(SUM(J$38:J$48))))),"")</f>
        <v/>
      </c>
      <c r="BU40" s="159" t="e">
        <f>IF(BU$37=FALSE,ROUNDDOWN(BT40,0),ROUND(BT40,0))</f>
        <v>#VALUE!</v>
      </c>
      <c r="BV40" s="159" t="e">
        <f>IF(BU40=MAX(BU$38:BU$48),ROW(),"")</f>
        <v>#VALUE!</v>
      </c>
      <c r="BW40" s="159" t="str">
        <f>IF(BT$13=TRUE,"N/A",IF(BV40&lt;&gt;0,IF(MIN(BV$38:BV$48)=BV40,BU40+(BX$36-BW$36),BU40),BU40))</f>
        <v>N/A</v>
      </c>
      <c r="BX40" s="161"/>
      <c r="BY40" s="38"/>
      <c r="BZ40" s="159" t="str">
        <f>IF(BZ$13=FALSE,(L40*(1+(((L$10)-(SUM(L$38:L$48)))/(SUM(L$38:L$48))))),"")</f>
        <v/>
      </c>
      <c r="CA40" s="159" t="e">
        <f>IF(CA$37=FALSE,ROUNDDOWN(BZ40,0),ROUND(BZ40,0))</f>
        <v>#VALUE!</v>
      </c>
      <c r="CB40" s="159" t="e">
        <f>IF(CA40=MAX(CA$38:CA$48),ROW(),"")</f>
        <v>#VALUE!</v>
      </c>
      <c r="CC40" s="159" t="str">
        <f>IF(BZ$13=TRUE,"N/A",IF(CB40&lt;&gt;0,IF(MIN(CB$38:CB$48)=CB40,CA40+(CD$36-CC$36),CA40),CA40))</f>
        <v>N/A</v>
      </c>
      <c r="CD40" s="161"/>
      <c r="CF40" s="10"/>
      <c r="CG40" s="90"/>
      <c r="CH40" s="74"/>
      <c r="CI40" s="128"/>
      <c r="CJ40" s="84"/>
      <c r="CK40" s="84"/>
      <c r="CL40" s="84"/>
      <c r="CM40" s="84"/>
      <c r="CN40" s="84"/>
      <c r="CO40" s="84"/>
      <c r="CP40" s="84"/>
      <c r="CQ40" s="38"/>
      <c r="CR40" s="38"/>
      <c r="CS40" s="38"/>
      <c r="CT40" s="38"/>
      <c r="CU40" s="38"/>
    </row>
    <row r="41" spans="1:99" s="34" customFormat="1" ht="3.95" customHeight="1" x14ac:dyDescent="0.2">
      <c r="A41" s="105"/>
      <c r="B41" s="31"/>
      <c r="C41" s="10"/>
      <c r="D41" s="10"/>
      <c r="E41" s="33"/>
      <c r="F41" s="41"/>
      <c r="G41" s="42"/>
      <c r="H41" s="41"/>
      <c r="I41" s="42"/>
      <c r="J41" s="41"/>
      <c r="K41" s="42"/>
      <c r="L41" s="41"/>
      <c r="O41" s="43"/>
      <c r="P41" s="40"/>
      <c r="R41" s="100"/>
      <c r="S41" s="98"/>
      <c r="T41" s="100"/>
      <c r="U41" s="99"/>
      <c r="V41" s="100"/>
      <c r="W41" s="99"/>
      <c r="X41" s="100"/>
      <c r="Z41" s="43"/>
      <c r="AA41" s="40"/>
      <c r="AB41" s="40"/>
      <c r="AC41" s="96"/>
      <c r="AD41" s="97"/>
      <c r="AE41" s="96"/>
      <c r="AF41" s="95"/>
      <c r="AG41" s="96"/>
      <c r="AH41" s="95"/>
      <c r="AI41" s="96"/>
      <c r="AJ41" s="39"/>
      <c r="AK41" s="43"/>
      <c r="AL41" s="37"/>
      <c r="AM41" s="105"/>
      <c r="AN41" s="31"/>
      <c r="AO41" s="167"/>
      <c r="AP41" s="37"/>
      <c r="AQ41" s="105"/>
      <c r="BH41" s="56"/>
      <c r="BI41" s="56"/>
      <c r="BJ41" s="51"/>
      <c r="BK41" s="56"/>
      <c r="BL41" s="56"/>
      <c r="BN41" s="161"/>
      <c r="BO41" s="161"/>
      <c r="BP41" s="161"/>
      <c r="BQ41" s="161"/>
      <c r="BR41" s="161"/>
      <c r="BS41" s="11"/>
      <c r="BT41" s="161"/>
      <c r="BU41" s="161"/>
      <c r="BV41" s="161"/>
      <c r="BW41" s="161"/>
      <c r="BX41" s="161"/>
      <c r="BZ41" s="161"/>
      <c r="CA41" s="161"/>
      <c r="CB41" s="161"/>
      <c r="CC41" s="161"/>
      <c r="CD41" s="161"/>
      <c r="CF41" s="10"/>
      <c r="CG41" s="90"/>
      <c r="CH41" s="84"/>
      <c r="CI41" s="128"/>
      <c r="CJ41" s="84"/>
      <c r="CK41" s="84"/>
      <c r="CL41" s="84"/>
      <c r="CM41" s="84"/>
      <c r="CN41" s="84"/>
      <c r="CO41" s="84"/>
      <c r="CP41" s="84"/>
    </row>
    <row r="42" spans="1:99" s="34" customFormat="1" ht="12.75" customHeight="1" x14ac:dyDescent="0.2">
      <c r="A42" s="104"/>
      <c r="B42" s="31"/>
      <c r="C42" s="10"/>
      <c r="D42" s="10" t="s">
        <v>10</v>
      </c>
      <c r="E42" s="33"/>
      <c r="F42" s="30"/>
      <c r="G42" s="14"/>
      <c r="H42" s="30"/>
      <c r="I42" s="16"/>
      <c r="J42" s="30"/>
      <c r="K42" s="16"/>
      <c r="L42" s="30"/>
      <c r="O42" s="29">
        <f>(F42+H42)+(L42)</f>
        <v>0</v>
      </c>
      <c r="P42" s="40"/>
      <c r="R42" s="92" t="str">
        <f>IF(AC42="N/A","N/A",IF(BH$36=TRUE,AC42-F42,"N/A"))</f>
        <v>N/A</v>
      </c>
      <c r="S42" s="98"/>
      <c r="T42" s="92" t="str">
        <f>IF(AE42="N/A","N/A",IF(BN$36=TRUE,AE42-H42,"N/A"))</f>
        <v>N/A</v>
      </c>
      <c r="U42" s="99"/>
      <c r="V42" s="92" t="str">
        <f>IF(AG42="N/A","N/A",IF(BT$36=TRUE,AG42-J42,"N/A"))</f>
        <v>N/A</v>
      </c>
      <c r="W42" s="99"/>
      <c r="X42" s="92" t="str">
        <f>IF(AI42="N/A","N/A",IF(BZ$36=TRUE,AI42-L42,"N/A"))</f>
        <v>N/A</v>
      </c>
      <c r="Y42" s="11"/>
      <c r="Z42" s="29" t="e">
        <f>(R42+T42)+(X42)</f>
        <v>#VALUE!</v>
      </c>
      <c r="AA42" s="40"/>
      <c r="AB42" s="40"/>
      <c r="AC42" s="93" t="str">
        <f>IF(F42=0,"N/A",BK$42)</f>
        <v>N/A</v>
      </c>
      <c r="AD42" s="94"/>
      <c r="AE42" s="93" t="str">
        <f>IF(H42=0,"N/A",BQ$42)</f>
        <v>N/A</v>
      </c>
      <c r="AF42" s="95"/>
      <c r="AG42" s="93" t="str">
        <f>IF(J42=0,"N/A",BW$42)</f>
        <v>N/A</v>
      </c>
      <c r="AH42" s="95"/>
      <c r="AI42" s="93" t="str">
        <f>IF(L42=0,"N/A",CC$42)</f>
        <v>N/A</v>
      </c>
      <c r="AJ42" s="134"/>
      <c r="AK42" s="29" t="str">
        <f>(IF((AND(AC42="N/A",AE42="N/A",AG42="N/A",AI42="N/A")),"N/A",(IF(AC42="N/A",0,AC42))+(IF(AE42="N/A",0,AE42))+(IF(AG42="N/A",0,AG42))+(IF(AI42="N/A",0,AI42))))</f>
        <v>N/A</v>
      </c>
      <c r="AL42" s="37"/>
      <c r="AM42" s="105"/>
      <c r="AN42" s="31"/>
      <c r="AO42" s="167"/>
      <c r="AP42" s="37"/>
      <c r="AQ42" s="104"/>
      <c r="AR42" s="38"/>
      <c r="AS42" s="38"/>
      <c r="AT42" s="38"/>
      <c r="AU42" s="38"/>
      <c r="AV42" s="38"/>
      <c r="AW42" s="38"/>
      <c r="AX42" s="38"/>
      <c r="AY42" s="38"/>
      <c r="AZ42" s="38"/>
      <c r="BA42" s="38"/>
      <c r="BB42" s="38"/>
      <c r="BC42" s="38"/>
      <c r="BD42" s="38"/>
      <c r="BE42" s="38"/>
      <c r="BF42" s="38"/>
      <c r="BG42" s="38"/>
      <c r="BH42" s="54">
        <f>IF(BH$13=FALSE,(F42*(1+(((F$10)-(SUM(F$38:F$48)))/(SUM(F$38:F$48))))),"")</f>
        <v>0</v>
      </c>
      <c r="BI42" s="54">
        <f>IF(BI$37=FALSE,ROUNDDOWN(BH42,0),ROUND(BH42,0))</f>
        <v>0</v>
      </c>
      <c r="BJ42" s="54" t="str">
        <f>IF(BI42=MAX(BI$38:BI$48),ROW(),"")</f>
        <v/>
      </c>
      <c r="BK42" s="54">
        <f>IF(BH$13=TRUE,"N/A",IF(BJ42&lt;&gt;0,IF(MIN(BJ$38:BJ$48)=BJ42,BI42+(BL$36-BK$36),BI42),BI42))</f>
        <v>0</v>
      </c>
      <c r="BL42" s="56"/>
      <c r="BN42" s="159">
        <f>IF(BN$13=FALSE,(H42*(1+(((H$10)-(SUM(H$38:H$48)))/(SUM(H$38:H$48))))),"")</f>
        <v>0</v>
      </c>
      <c r="BO42" s="159">
        <f>IF(BO$37=FALSE,ROUNDDOWN(BN42,0),ROUND(BN42,0))</f>
        <v>0</v>
      </c>
      <c r="BP42" s="159" t="str">
        <f>IF(BO42=MAX(BO$38:BO$48),ROW(),"")</f>
        <v/>
      </c>
      <c r="BQ42" s="159">
        <f>IF(BN$13=TRUE,"N/A",IF(BP42&lt;&gt;0,IF(MIN(BP$38:BP$48)=BP42,BO42+(BR$36-BQ$36),BO42),BO42))</f>
        <v>0</v>
      </c>
      <c r="BR42" s="161"/>
      <c r="BS42" s="11"/>
      <c r="BT42" s="159" t="str">
        <f>IF(BT$13=FALSE,(J42*(1+(((J$10)-(SUM(J$38:J$48)))/(SUM(J$38:J$48))))),"")</f>
        <v/>
      </c>
      <c r="BU42" s="159" t="e">
        <f>IF(BU$37=FALSE,ROUNDDOWN(BT42,0),ROUND(BT42,0))</f>
        <v>#VALUE!</v>
      </c>
      <c r="BV42" s="159" t="e">
        <f>IF(BU42=MAX(BU$38:BU$48),ROW(),"")</f>
        <v>#VALUE!</v>
      </c>
      <c r="BW42" s="159" t="str">
        <f>IF(BT$13=TRUE,"N/A",IF(BV42&lt;&gt;0,IF(MIN(BV$38:BV$48)=BV42,BU42+(BX$36-BW$36),BU42),BU42))</f>
        <v>N/A</v>
      </c>
      <c r="BX42" s="161"/>
      <c r="BY42" s="38"/>
      <c r="BZ42" s="159" t="str">
        <f>IF(BZ$13=FALSE,(L42*(1+(((L$10)-(SUM(L$38:L$48)))/(SUM(L$38:L$48))))),"")</f>
        <v/>
      </c>
      <c r="CA42" s="159" t="e">
        <f>IF(CA$37=FALSE,ROUNDDOWN(BZ42,0),ROUND(BZ42,0))</f>
        <v>#VALUE!</v>
      </c>
      <c r="CB42" s="159" t="e">
        <f>IF(CA42=MAX(CA$38:CA$48),ROW(),"")</f>
        <v>#VALUE!</v>
      </c>
      <c r="CC42" s="159" t="str">
        <f>IF(BZ$13=TRUE,"N/A",IF(CB42&lt;&gt;0,IF(MIN(CB$38:CB$48)=CB42,CA42+(CD$36-CC$36),CA42),CA42))</f>
        <v>N/A</v>
      </c>
      <c r="CD42" s="161"/>
      <c r="CF42" s="10"/>
      <c r="CG42" s="90"/>
      <c r="CH42" s="74"/>
      <c r="CI42" s="128"/>
      <c r="CJ42" s="84"/>
      <c r="CK42" s="84"/>
      <c r="CL42" s="84"/>
      <c r="CM42" s="84"/>
      <c r="CN42" s="84"/>
      <c r="CO42" s="84"/>
      <c r="CP42" s="84"/>
      <c r="CQ42" s="38"/>
      <c r="CR42" s="38"/>
      <c r="CS42" s="38"/>
      <c r="CT42" s="38"/>
      <c r="CU42" s="38"/>
    </row>
    <row r="43" spans="1:99" s="34" customFormat="1" ht="3.95" customHeight="1" x14ac:dyDescent="0.2">
      <c r="A43" s="105"/>
      <c r="B43" s="31"/>
      <c r="C43" s="10"/>
      <c r="D43" s="10"/>
      <c r="E43" s="33"/>
      <c r="F43" s="15"/>
      <c r="G43" s="16"/>
      <c r="H43" s="15"/>
      <c r="I43" s="16"/>
      <c r="J43" s="15"/>
      <c r="K43" s="16"/>
      <c r="L43" s="15"/>
      <c r="O43" s="18"/>
      <c r="P43" s="40"/>
      <c r="R43" s="100"/>
      <c r="S43" s="98"/>
      <c r="T43" s="100"/>
      <c r="U43" s="99"/>
      <c r="V43" s="100"/>
      <c r="W43" s="99"/>
      <c r="X43" s="100"/>
      <c r="Y43" s="11"/>
      <c r="Z43" s="18"/>
      <c r="AA43" s="40"/>
      <c r="AB43" s="40"/>
      <c r="AC43" s="96"/>
      <c r="AD43" s="97"/>
      <c r="AE43" s="96"/>
      <c r="AF43" s="95"/>
      <c r="AG43" s="96"/>
      <c r="AH43" s="95"/>
      <c r="AI43" s="96"/>
      <c r="AJ43" s="134"/>
      <c r="AK43" s="18"/>
      <c r="AL43" s="37"/>
      <c r="AM43" s="105"/>
      <c r="AN43" s="31"/>
      <c r="AO43" s="167"/>
      <c r="AP43" s="37"/>
      <c r="AQ43" s="105"/>
      <c r="BH43" s="56"/>
      <c r="BI43" s="56"/>
      <c r="BJ43" s="51"/>
      <c r="BK43" s="56"/>
      <c r="BL43" s="56"/>
      <c r="BN43" s="160"/>
      <c r="BO43" s="161"/>
      <c r="BP43" s="161"/>
      <c r="BQ43" s="161"/>
      <c r="BR43" s="161"/>
      <c r="BS43" s="11"/>
      <c r="BT43" s="160"/>
      <c r="BU43" s="161"/>
      <c r="BV43" s="161"/>
      <c r="BW43" s="161"/>
      <c r="BX43" s="161"/>
      <c r="BZ43" s="160"/>
      <c r="CA43" s="161"/>
      <c r="CB43" s="161"/>
      <c r="CC43" s="161"/>
      <c r="CD43" s="161"/>
      <c r="CF43" s="10"/>
      <c r="CG43" s="90"/>
      <c r="CH43" s="84"/>
      <c r="CI43" s="128"/>
      <c r="CJ43" s="84"/>
      <c r="CK43" s="84"/>
      <c r="CL43" s="84"/>
      <c r="CM43" s="84"/>
      <c r="CN43" s="84"/>
      <c r="CO43" s="84"/>
      <c r="CP43" s="84"/>
    </row>
    <row r="44" spans="1:99" s="34" customFormat="1" ht="12.75" customHeight="1" x14ac:dyDescent="0.2">
      <c r="A44" s="104"/>
      <c r="B44" s="31"/>
      <c r="C44" s="10"/>
      <c r="D44" s="10" t="s">
        <v>13</v>
      </c>
      <c r="E44" s="33"/>
      <c r="F44" s="30"/>
      <c r="G44" s="14"/>
      <c r="H44" s="30"/>
      <c r="I44" s="16"/>
      <c r="J44" s="30"/>
      <c r="K44" s="16"/>
      <c r="L44" s="30"/>
      <c r="O44" s="29">
        <f>(F44+H44)+(L44)</f>
        <v>0</v>
      </c>
      <c r="P44" s="40"/>
      <c r="R44" s="92" t="str">
        <f>IF(AC44="N/A","N/A",IF(BH$36=TRUE,AC44-F44,"N/A"))</f>
        <v>N/A</v>
      </c>
      <c r="S44" s="98"/>
      <c r="T44" s="92" t="str">
        <f>IF(AE44="N/A","N/A",IF(BN$36=TRUE,AE44-H44,"N/A"))</f>
        <v>N/A</v>
      </c>
      <c r="U44" s="99"/>
      <c r="V44" s="92" t="str">
        <f>IF(AG44="N/A","N/A",IF(BT$36=TRUE,AG44-J44,"N/A"))</f>
        <v>N/A</v>
      </c>
      <c r="W44" s="99"/>
      <c r="X44" s="92" t="str">
        <f>IF(AI44="N/A","N/A",IF(BZ$36=TRUE,AI44-L44,"N/A"))</f>
        <v>N/A</v>
      </c>
      <c r="Y44" s="11"/>
      <c r="Z44" s="29" t="e">
        <f>(R44+T44)+(X44)</f>
        <v>#VALUE!</v>
      </c>
      <c r="AA44" s="40"/>
      <c r="AB44" s="40"/>
      <c r="AC44" s="93" t="str">
        <f>IF(F44=0,"N/A",BK$44)</f>
        <v>N/A</v>
      </c>
      <c r="AD44" s="94"/>
      <c r="AE44" s="93" t="str">
        <f>IF(H44=0,"N/A",BQ$44)</f>
        <v>N/A</v>
      </c>
      <c r="AF44" s="95"/>
      <c r="AG44" s="93" t="str">
        <f>IF(J44=0,"N/A",BW$44)</f>
        <v>N/A</v>
      </c>
      <c r="AH44" s="95"/>
      <c r="AI44" s="93" t="str">
        <f>IF(L44=0,"N/A",CC$44)</f>
        <v>N/A</v>
      </c>
      <c r="AJ44" s="134"/>
      <c r="AK44" s="29" t="str">
        <f>(IF((AND(AC44="N/A",AE44="N/A",AG44="N/A",AI44="N/A")),"N/A",(IF(AC44="N/A",0,AC44))+(IF(AE44="N/A",0,AE44))+(IF(AG44="N/A",0,AG44))+(IF(AI44="N/A",0,AI44))))</f>
        <v>N/A</v>
      </c>
      <c r="AL44" s="37"/>
      <c r="AM44" s="105"/>
      <c r="AN44" s="31"/>
      <c r="AO44" s="167"/>
      <c r="AP44" s="37"/>
      <c r="AQ44" s="104"/>
      <c r="AR44" s="38"/>
      <c r="AS44" s="38"/>
      <c r="AT44" s="38"/>
      <c r="AU44" s="38"/>
      <c r="AV44" s="38"/>
      <c r="AW44" s="38"/>
      <c r="AX44" s="38"/>
      <c r="AY44" s="38"/>
      <c r="AZ44" s="38"/>
      <c r="BA44" s="38"/>
      <c r="BB44" s="38"/>
      <c r="BC44" s="38"/>
      <c r="BD44" s="38"/>
      <c r="BE44" s="38"/>
      <c r="BF44" s="38"/>
      <c r="BG44" s="38"/>
      <c r="BH44" s="54">
        <f>IF(BH$13=FALSE,(F44*(1+(((F$10)-(SUM(F$38:F$48)))/(SUM(F$38:F$48))))),"")</f>
        <v>0</v>
      </c>
      <c r="BI44" s="54">
        <f>IF(BI$37=FALSE,ROUNDDOWN(BH44,0),ROUND(BH44,0))</f>
        <v>0</v>
      </c>
      <c r="BJ44" s="54" t="str">
        <f>IF(BI44=MAX(BI$38:BI$48),ROW(),"")</f>
        <v/>
      </c>
      <c r="BK44" s="54">
        <f>IF(BH$13=TRUE,"N/A",IF(BJ44&lt;&gt;0,IF(MIN(BJ$38:BJ$48)=BJ44,BI44+(BL$36-BK$36),BI44),BI44))</f>
        <v>0</v>
      </c>
      <c r="BL44" s="56"/>
      <c r="BN44" s="159">
        <f>IF(BN$13=FALSE,(H44*(1+(((H$10)-(SUM(H$38:H$48)))/(SUM(H$38:H$48))))),"")</f>
        <v>0</v>
      </c>
      <c r="BO44" s="159">
        <f>IF(BO$37=FALSE,ROUNDDOWN(BN44,0),ROUND(BN44,0))</f>
        <v>0</v>
      </c>
      <c r="BP44" s="159" t="str">
        <f>IF(BO44=MAX(BO$38:BO$48),ROW(),"")</f>
        <v/>
      </c>
      <c r="BQ44" s="159">
        <f>IF(BN$13=TRUE,"N/A",IF(BP44&lt;&gt;0,IF(MIN(BP$38:BP$48)=BP44,BO44+(BR$36-BQ$36),BO44),BO44))</f>
        <v>0</v>
      </c>
      <c r="BR44" s="161"/>
      <c r="BS44" s="11"/>
      <c r="BT44" s="159" t="str">
        <f>IF(BT$13=FALSE,(J44*(1+(((J$10)-(SUM(J$38:J$48)))/(SUM(J$38:J$48))))),"")</f>
        <v/>
      </c>
      <c r="BU44" s="159" t="e">
        <f>IF(BU$37=FALSE,ROUNDDOWN(BT44,0),ROUND(BT44,0))</f>
        <v>#VALUE!</v>
      </c>
      <c r="BV44" s="159" t="e">
        <f>IF(BU44=MAX(BU$38:BU$48),ROW(),"")</f>
        <v>#VALUE!</v>
      </c>
      <c r="BW44" s="159" t="str">
        <f>IF(BT$13=TRUE,"N/A",IF(BV44&lt;&gt;0,IF(MIN(BV$38:BV$48)=BV44,BU44+(BX$36-BW$36),BU44),BU44))</f>
        <v>N/A</v>
      </c>
      <c r="BX44" s="161"/>
      <c r="BY44" s="38"/>
      <c r="BZ44" s="159" t="str">
        <f>IF(BZ$13=FALSE,(L44*(1+(((L$10)-(SUM(L$38:L$48)))/(SUM(L$38:L$48))))),"")</f>
        <v/>
      </c>
      <c r="CA44" s="159" t="e">
        <f>IF(CA$37=FALSE,ROUNDDOWN(BZ44,0),ROUND(BZ44,0))</f>
        <v>#VALUE!</v>
      </c>
      <c r="CB44" s="159" t="e">
        <f>IF(CA44=MAX(CA$38:CA$48),ROW(),"")</f>
        <v>#VALUE!</v>
      </c>
      <c r="CC44" s="159" t="str">
        <f>IF(BZ$13=TRUE,"N/A",IF(CB44&lt;&gt;0,IF(MIN(CB$38:CB$48)=CB44,CA44+(CD$36-CC$36),CA44),CA44))</f>
        <v>N/A</v>
      </c>
      <c r="CD44" s="161"/>
      <c r="CF44" s="10"/>
      <c r="CG44" s="90"/>
      <c r="CH44" s="74"/>
      <c r="CI44" s="128"/>
      <c r="CJ44" s="84"/>
      <c r="CK44" s="84"/>
      <c r="CL44" s="84"/>
      <c r="CM44" s="84"/>
      <c r="CN44" s="84"/>
      <c r="CO44" s="84"/>
      <c r="CP44" s="84"/>
      <c r="CQ44" s="38"/>
      <c r="CR44" s="38"/>
      <c r="CS44" s="38"/>
      <c r="CT44" s="38"/>
      <c r="CU44" s="38"/>
    </row>
    <row r="45" spans="1:99" s="34" customFormat="1" ht="3.95" customHeight="1" x14ac:dyDescent="0.2">
      <c r="A45" s="105"/>
      <c r="B45" s="31"/>
      <c r="C45" s="10"/>
      <c r="D45" s="10"/>
      <c r="E45" s="33"/>
      <c r="F45" s="41"/>
      <c r="G45" s="42"/>
      <c r="H45" s="41"/>
      <c r="I45" s="42"/>
      <c r="J45" s="41"/>
      <c r="K45" s="42"/>
      <c r="L45" s="41"/>
      <c r="O45" s="43"/>
      <c r="P45" s="40"/>
      <c r="R45" s="100"/>
      <c r="S45" s="98"/>
      <c r="T45" s="100"/>
      <c r="U45" s="101"/>
      <c r="V45" s="100"/>
      <c r="W45" s="101"/>
      <c r="X45" s="100"/>
      <c r="Z45" s="43"/>
      <c r="AA45" s="40"/>
      <c r="AB45" s="40"/>
      <c r="AC45" s="96"/>
      <c r="AD45" s="97"/>
      <c r="AE45" s="96"/>
      <c r="AF45" s="95"/>
      <c r="AG45" s="96"/>
      <c r="AH45" s="95"/>
      <c r="AI45" s="96"/>
      <c r="AJ45" s="39"/>
      <c r="AK45" s="43"/>
      <c r="AL45" s="37"/>
      <c r="AM45" s="105"/>
      <c r="AN45" s="31"/>
      <c r="AO45" s="167"/>
      <c r="AP45" s="37"/>
      <c r="AQ45" s="105"/>
      <c r="BH45" s="56"/>
      <c r="BI45" s="56"/>
      <c r="BJ45" s="56"/>
      <c r="BK45" s="56"/>
      <c r="BL45" s="56"/>
      <c r="BN45" s="161"/>
      <c r="BO45" s="161"/>
      <c r="BP45" s="161"/>
      <c r="BQ45" s="161"/>
      <c r="BR45" s="161"/>
      <c r="BS45" s="11"/>
      <c r="BT45" s="161"/>
      <c r="BU45" s="161"/>
      <c r="BV45" s="161"/>
      <c r="BW45" s="161"/>
      <c r="BX45" s="161"/>
      <c r="BZ45" s="161"/>
      <c r="CA45" s="161"/>
      <c r="CB45" s="161"/>
      <c r="CC45" s="161"/>
      <c r="CD45" s="161"/>
      <c r="CF45" s="10"/>
      <c r="CG45" s="90"/>
      <c r="CH45" s="84"/>
      <c r="CI45" s="128"/>
      <c r="CJ45" s="84"/>
      <c r="CK45" s="84"/>
      <c r="CL45" s="84"/>
      <c r="CM45" s="84"/>
      <c r="CN45" s="84"/>
      <c r="CO45" s="84"/>
      <c r="CP45" s="84"/>
    </row>
    <row r="46" spans="1:99" s="34" customFormat="1" ht="12.75" customHeight="1" x14ac:dyDescent="0.2">
      <c r="A46" s="104"/>
      <c r="B46" s="31"/>
      <c r="C46" s="10"/>
      <c r="D46" s="10" t="s">
        <v>14</v>
      </c>
      <c r="E46" s="33"/>
      <c r="F46" s="30"/>
      <c r="G46" s="14"/>
      <c r="H46" s="30"/>
      <c r="I46" s="16"/>
      <c r="J46" s="30"/>
      <c r="K46" s="16"/>
      <c r="L46" s="30"/>
      <c r="O46" s="29">
        <f>(F46+H46)+(L46)</f>
        <v>0</v>
      </c>
      <c r="P46" s="40"/>
      <c r="R46" s="92" t="str">
        <f>IF(AC46="N/A","N/A",IF(BH$36=TRUE,AC46-F46,"N/A"))</f>
        <v>N/A</v>
      </c>
      <c r="S46" s="98"/>
      <c r="T46" s="92" t="str">
        <f>IF(AE46="N/A","N/A",IF(BN$36=TRUE,AE46-H46,"N/A"))</f>
        <v>N/A</v>
      </c>
      <c r="U46" s="99"/>
      <c r="V46" s="92" t="str">
        <f>IF(AG46="N/A","N/A",IF(BT$36=TRUE,AG46-J46,"N/A"))</f>
        <v>N/A</v>
      </c>
      <c r="W46" s="99"/>
      <c r="X46" s="92" t="str">
        <f>IF(AI46="N/A","N/A",IF(BZ$36=TRUE,AI46-L46,"N/A"))</f>
        <v>N/A</v>
      </c>
      <c r="Y46" s="11"/>
      <c r="Z46" s="29" t="e">
        <f>(R46+T46)+(X46)</f>
        <v>#VALUE!</v>
      </c>
      <c r="AA46" s="40"/>
      <c r="AB46" s="40"/>
      <c r="AC46" s="93" t="str">
        <f>IF(F46=0,"N/A",BK$46)</f>
        <v>N/A</v>
      </c>
      <c r="AD46" s="94"/>
      <c r="AE46" s="93" t="str">
        <f>IF(H46=0,"N/A",BQ$46)</f>
        <v>N/A</v>
      </c>
      <c r="AF46" s="95"/>
      <c r="AG46" s="93" t="str">
        <f>IF(J46=0,"N/A",BW$46)</f>
        <v>N/A</v>
      </c>
      <c r="AH46" s="95"/>
      <c r="AI46" s="93" t="str">
        <f>IF(L46=0,"N/A",CC$46)</f>
        <v>N/A</v>
      </c>
      <c r="AJ46" s="134"/>
      <c r="AK46" s="29" t="str">
        <f>(IF((AND(AC46="N/A",AE46="N/A",AG46="N/A",AI46="N/A")),"N/A",(IF(AC46="N/A",0,AC46))+(IF(AE46="N/A",0,AE46))+(IF(AG46="N/A",0,AG46))+(IF(AI46="N/A",0,AI46))))</f>
        <v>N/A</v>
      </c>
      <c r="AL46" s="37"/>
      <c r="AM46" s="105"/>
      <c r="AN46" s="31"/>
      <c r="AO46" s="167"/>
      <c r="AP46" s="37"/>
      <c r="AQ46" s="104"/>
      <c r="AR46" s="38"/>
      <c r="AS46" s="38"/>
      <c r="AT46" s="38"/>
      <c r="AU46" s="38"/>
      <c r="AV46" s="38"/>
      <c r="AW46" s="38"/>
      <c r="AX46" s="38"/>
      <c r="AY46" s="38"/>
      <c r="AZ46" s="38"/>
      <c r="BA46" s="38"/>
      <c r="BB46" s="38"/>
      <c r="BC46" s="38"/>
      <c r="BD46" s="38"/>
      <c r="BE46" s="38"/>
      <c r="BF46" s="38"/>
      <c r="BG46" s="38"/>
      <c r="BH46" s="54">
        <f>IF(BH$13=FALSE,(F46*(1+(((F$10)-(SUM(F$38:F$48)))/(SUM(F$38:F$48))))),"")</f>
        <v>0</v>
      </c>
      <c r="BI46" s="54">
        <f>IF(BI$37=FALSE,ROUNDDOWN(BH46,0),ROUND(BH46,0))</f>
        <v>0</v>
      </c>
      <c r="BJ46" s="54" t="str">
        <f>IF(BI46=MAX(BI$38:BI$48),ROW(),"")</f>
        <v/>
      </c>
      <c r="BK46" s="54">
        <f>IF(BH$13=TRUE,"N/A",IF(BJ46&lt;&gt;0,IF(MIN(BJ$38:BJ$48)=BJ46,BI46+(BL$36-BK$36),BI46),BI46))</f>
        <v>0</v>
      </c>
      <c r="BL46" s="56"/>
      <c r="BN46" s="159">
        <f>IF(BN$13=FALSE,(H46*(1+(((H$10)-(SUM(H$38:H$48)))/(SUM(H$38:H$48))))),"")</f>
        <v>0</v>
      </c>
      <c r="BO46" s="159">
        <f>IF(BO$37=FALSE,ROUNDDOWN(BN46,0),ROUND(BN46,0))</f>
        <v>0</v>
      </c>
      <c r="BP46" s="159" t="str">
        <f>IF(BO46=MAX(BO$38:BO$48),ROW(),"")</f>
        <v/>
      </c>
      <c r="BQ46" s="159">
        <f>IF(BN$13=TRUE,"N/A",IF(BP46&lt;&gt;0,IF(MIN(BP$38:BP$48)=BP46,BO46+(BR$36-BQ$36),BO46),BO46))</f>
        <v>0</v>
      </c>
      <c r="BR46" s="161"/>
      <c r="BS46" s="11"/>
      <c r="BT46" s="159" t="str">
        <f>IF(BT$13=FALSE,(J46*(1+(((J$10)-(SUM(J$38:J$48)))/(SUM(J$38:J$48))))),"")</f>
        <v/>
      </c>
      <c r="BU46" s="159" t="e">
        <f>IF(BU$37=FALSE,ROUNDDOWN(BT46,0),ROUND(BT46,0))</f>
        <v>#VALUE!</v>
      </c>
      <c r="BV46" s="159" t="e">
        <f>IF(BU46=MAX(BU$38:BU$48),ROW(),"")</f>
        <v>#VALUE!</v>
      </c>
      <c r="BW46" s="159" t="str">
        <f>IF(BT$13=TRUE,"N/A",IF(BV46&lt;&gt;0,IF(MIN(BV$38:BV$48)=BV46,BU46+(BX$36-BW$36),BU46),BU46))</f>
        <v>N/A</v>
      </c>
      <c r="BX46" s="161"/>
      <c r="BY46" s="38"/>
      <c r="BZ46" s="159" t="str">
        <f>IF(BZ$13=FALSE,(L46*(1+(((L$10)-(SUM(L$38:L$48)))/(SUM(L$38:L$48))))),"")</f>
        <v/>
      </c>
      <c r="CA46" s="159" t="e">
        <f>IF(CA$37=FALSE,ROUNDDOWN(BZ46,0),ROUND(BZ46,0))</f>
        <v>#VALUE!</v>
      </c>
      <c r="CB46" s="159" t="e">
        <f>IF(CA46=MAX(CA$38:CA$48),ROW(),"")</f>
        <v>#VALUE!</v>
      </c>
      <c r="CC46" s="159" t="str">
        <f>IF(BZ$13=TRUE,"N/A",IF(CB46&lt;&gt;0,IF(MIN(CB$38:CB$48)=CB46,CA46+(CD$36-CC$36),CA46),CA46))</f>
        <v>N/A</v>
      </c>
      <c r="CD46" s="161"/>
      <c r="CF46" s="10"/>
      <c r="CG46" s="90"/>
      <c r="CH46" s="74"/>
      <c r="CI46" s="128"/>
      <c r="CJ46" s="84"/>
      <c r="CK46" s="84"/>
      <c r="CL46" s="84"/>
      <c r="CM46" s="84"/>
      <c r="CN46" s="84"/>
      <c r="CO46" s="84"/>
      <c r="CP46" s="84"/>
      <c r="CQ46" s="38"/>
      <c r="CR46" s="38"/>
      <c r="CS46" s="38"/>
      <c r="CT46" s="38"/>
      <c r="CU46" s="38"/>
    </row>
    <row r="47" spans="1:99" ht="3.95" customHeight="1" x14ac:dyDescent="0.25">
      <c r="A47" s="105"/>
      <c r="B47" s="31"/>
      <c r="C47" s="10"/>
      <c r="D47" s="10"/>
      <c r="E47" s="33"/>
      <c r="F47" s="15"/>
      <c r="G47" s="16"/>
      <c r="H47" s="15"/>
      <c r="I47" s="16"/>
      <c r="J47" s="15"/>
      <c r="K47" s="16"/>
      <c r="L47" s="15"/>
      <c r="M47" s="34"/>
      <c r="N47" s="34"/>
      <c r="O47" s="18"/>
      <c r="P47" s="40"/>
      <c r="Q47" s="34"/>
      <c r="R47" s="100"/>
      <c r="S47" s="98"/>
      <c r="T47" s="100"/>
      <c r="U47" s="99"/>
      <c r="V47" s="100"/>
      <c r="W47" s="99"/>
      <c r="X47" s="100"/>
      <c r="Y47" s="11"/>
      <c r="Z47" s="18"/>
      <c r="AA47" s="40"/>
      <c r="AB47" s="40"/>
      <c r="AC47" s="96"/>
      <c r="AD47" s="97"/>
      <c r="AE47" s="96"/>
      <c r="AF47" s="95"/>
      <c r="AG47" s="96"/>
      <c r="AH47" s="95"/>
      <c r="AI47" s="96"/>
      <c r="AJ47" s="134"/>
      <c r="AK47" s="18"/>
      <c r="AL47" s="37"/>
      <c r="AM47" s="105"/>
      <c r="AN47" s="31"/>
      <c r="AO47" s="167"/>
      <c r="AP47" s="37"/>
      <c r="AQ47" s="105"/>
      <c r="BH47" s="56"/>
      <c r="BI47" s="56"/>
      <c r="BJ47" s="56"/>
      <c r="BK47" s="56"/>
      <c r="BL47" s="56"/>
      <c r="BM47" s="34"/>
      <c r="BN47" s="160"/>
      <c r="BO47" s="161"/>
      <c r="BP47" s="161"/>
      <c r="BQ47" s="161"/>
      <c r="BR47" s="161"/>
      <c r="BS47" s="11"/>
      <c r="BT47" s="160"/>
      <c r="BU47" s="161"/>
      <c r="BV47" s="161"/>
      <c r="BW47" s="161"/>
      <c r="BX47" s="161"/>
      <c r="BZ47" s="160"/>
      <c r="CA47" s="161"/>
      <c r="CB47" s="161"/>
      <c r="CC47" s="161"/>
      <c r="CD47" s="161"/>
      <c r="CE47" s="34"/>
      <c r="CF47" s="10"/>
      <c r="CG47" s="90"/>
      <c r="CI47" s="128"/>
      <c r="CJ47" s="84"/>
      <c r="CK47" s="84"/>
      <c r="CL47" s="84"/>
      <c r="CM47" s="84"/>
      <c r="CN47" s="84"/>
      <c r="CO47" s="84"/>
      <c r="CP47" s="84"/>
    </row>
    <row r="48" spans="1:99" ht="12.75" customHeight="1" thickBot="1" x14ac:dyDescent="0.3">
      <c r="A48" s="104"/>
      <c r="B48" s="31"/>
      <c r="C48" s="10"/>
      <c r="D48" s="10" t="s">
        <v>15</v>
      </c>
      <c r="E48" s="33"/>
      <c r="F48" s="30"/>
      <c r="G48" s="14"/>
      <c r="H48" s="30"/>
      <c r="I48" s="16"/>
      <c r="J48" s="30"/>
      <c r="K48" s="16"/>
      <c r="L48" s="30"/>
      <c r="M48" s="34"/>
      <c r="N48" s="34"/>
      <c r="O48" s="29">
        <f>(F48+H48)+(L48)</f>
        <v>0</v>
      </c>
      <c r="P48" s="40"/>
      <c r="Q48" s="34"/>
      <c r="R48" s="92" t="str">
        <f>IF(AC48="N/A","N/A",IF(BH$36=TRUE,AC48-F48,"N/A"))</f>
        <v>N/A</v>
      </c>
      <c r="S48" s="98"/>
      <c r="T48" s="92" t="str">
        <f>IF(AE48="N/A","N/A",IF(BN$36=TRUE,AE48-H48,"N/A"))</f>
        <v>N/A</v>
      </c>
      <c r="U48" s="99"/>
      <c r="V48" s="92" t="str">
        <f>IF(AG48="N/A","N/A",IF(BT$36=TRUE,AG48-J48,"N/A"))</f>
        <v>N/A</v>
      </c>
      <c r="W48" s="99"/>
      <c r="X48" s="92" t="str">
        <f>IF(AI48="N/A","N/A",IF(BZ$36=TRUE,AI48-L48,"N/A"))</f>
        <v>N/A</v>
      </c>
      <c r="Y48" s="11"/>
      <c r="Z48" s="29" t="e">
        <f>(R48+T48)+(X48)</f>
        <v>#VALUE!</v>
      </c>
      <c r="AA48" s="40"/>
      <c r="AB48" s="40"/>
      <c r="AC48" s="93" t="str">
        <f>IF(F48=0,"N/A",BK$48)</f>
        <v>N/A</v>
      </c>
      <c r="AD48" s="94"/>
      <c r="AE48" s="93" t="str">
        <f>IF(H48=0,"N/A",BQ$48)</f>
        <v>N/A</v>
      </c>
      <c r="AF48" s="95"/>
      <c r="AG48" s="93" t="str">
        <f>IF(J48=0,"N/A",BW$48)</f>
        <v>N/A</v>
      </c>
      <c r="AH48" s="95"/>
      <c r="AI48" s="93" t="str">
        <f>IF(L48=0,"N/A",CC$48)</f>
        <v>N/A</v>
      </c>
      <c r="AJ48" s="134"/>
      <c r="AK48" s="29" t="str">
        <f>(IF((AND(AC48="N/A",AE48="N/A",AG48="N/A",AI48="N/A")),"N/A",(IF(AC48="N/A",0,AC48))+(IF(AE48="N/A",0,AE48))+(IF(AG48="N/A",0,AG48))+(IF(AI48="N/A",0,AI48))))</f>
        <v>N/A</v>
      </c>
      <c r="AL48" s="37"/>
      <c r="AM48" s="105"/>
      <c r="AN48" s="31"/>
      <c r="AO48" s="167"/>
      <c r="AP48" s="37"/>
      <c r="AQ48" s="104"/>
      <c r="BH48" s="54">
        <f>IF(BH$13=FALSE,(F48*(1+(((F$10)-(SUM(F$38:F$48)))/(SUM(F$38:F$48))))),"")</f>
        <v>0</v>
      </c>
      <c r="BI48" s="54">
        <f>IF(BI$37=FALSE,ROUNDDOWN(BH48,0),ROUND(BH48,0))</f>
        <v>0</v>
      </c>
      <c r="BJ48" s="54" t="str">
        <f>IF(BI48=MAX(BI$38:BI$48),ROW(),"")</f>
        <v/>
      </c>
      <c r="BK48" s="54">
        <f>IF(BH$13=TRUE,"N/A",IF(BJ48&lt;&gt;0,IF(MIN(BJ$38:BJ$48)=BJ48,BI48+(BL$36-BK$36),BI48),BI48))</f>
        <v>0</v>
      </c>
      <c r="BL48" s="56"/>
      <c r="BM48" s="34"/>
      <c r="BN48" s="159">
        <f>IF(BN$13=FALSE,(H48*(1+(((H$10)-(SUM(H$38:H$48)))/(SUM(H$38:H$48))))),"")</f>
        <v>0</v>
      </c>
      <c r="BO48" s="159">
        <f>IF(BO$37=FALSE,ROUNDDOWN(BN48,0),ROUND(BN48,0))</f>
        <v>0</v>
      </c>
      <c r="BP48" s="159" t="str">
        <f>IF(BO48=MAX(BO$38:BO$48),ROW(),"")</f>
        <v/>
      </c>
      <c r="BQ48" s="159">
        <f>IF(BN$13=TRUE,"N/A",IF(BP48&lt;&gt;0,IF(MIN(BP$38:BP$48)=BP48,BO48+(BR$36-BQ$36),BO48),BO48))</f>
        <v>0</v>
      </c>
      <c r="BR48" s="161"/>
      <c r="BS48" s="11"/>
      <c r="BT48" s="159" t="str">
        <f>IF(BT$13=FALSE,(J48*(1+(((J$10)-(SUM(J$38:J$48)))/(SUM(J$38:J$48))))),"")</f>
        <v/>
      </c>
      <c r="BU48" s="159" t="e">
        <f>IF(BU$37=FALSE,ROUNDDOWN(BT48,0),ROUND(BT48,0))</f>
        <v>#VALUE!</v>
      </c>
      <c r="BV48" s="159" t="e">
        <f>IF(BU48=MAX(BU$38:BU$48),ROW(),"")</f>
        <v>#VALUE!</v>
      </c>
      <c r="BW48" s="159" t="str">
        <f>IF(BT$13=TRUE,"N/A",IF(BV48&lt;&gt;0,IF(MIN(BV$38:BV$48)=BV48,BU48+(BX$36-BW$36),BU48),BU48))</f>
        <v>N/A</v>
      </c>
      <c r="BX48" s="161"/>
      <c r="BZ48" s="159" t="str">
        <f>IF(BZ$13=FALSE,(L48*(1+(((L$10)-(SUM(L$38:L$48)))/(SUM(L$38:L$48))))),"")</f>
        <v/>
      </c>
      <c r="CA48" s="159" t="e">
        <f>IF(CA$37=FALSE,ROUNDDOWN(BZ48,0),ROUND(BZ48,0))</f>
        <v>#VALUE!</v>
      </c>
      <c r="CB48" s="159" t="e">
        <f>IF(CA48=MAX(CA$38:CA$48),ROW(),"")</f>
        <v>#VALUE!</v>
      </c>
      <c r="CC48" s="159" t="str">
        <f>IF(BZ$13=TRUE,"N/A",IF(CB48&lt;&gt;0,IF(MIN(CB$38:CB$48)=CB48,CA48+(CD$36-CC$36),CA48),CA48))</f>
        <v>N/A</v>
      </c>
      <c r="CD48" s="161"/>
      <c r="CE48" s="34"/>
      <c r="CF48" s="10"/>
      <c r="CG48" s="91"/>
      <c r="CI48" s="129"/>
      <c r="CJ48" s="88"/>
      <c r="CK48" s="88"/>
      <c r="CL48" s="88"/>
      <c r="CM48" s="88"/>
      <c r="CN48" s="88"/>
      <c r="CO48" s="88"/>
      <c r="CP48" s="88"/>
    </row>
    <row r="49" spans="1:99" ht="3.95" customHeight="1" x14ac:dyDescent="0.25">
      <c r="A49" s="104"/>
      <c r="B49" s="31"/>
      <c r="C49" s="10"/>
      <c r="D49" s="10"/>
      <c r="E49" s="33"/>
      <c r="F49" s="150"/>
      <c r="G49" s="16"/>
      <c r="H49" s="150"/>
      <c r="I49" s="16"/>
      <c r="J49" s="150"/>
      <c r="K49" s="16"/>
      <c r="L49" s="150"/>
      <c r="M49" s="34"/>
      <c r="N49" s="34"/>
      <c r="O49" s="151"/>
      <c r="P49" s="40"/>
      <c r="Q49" s="34"/>
      <c r="R49" s="152"/>
      <c r="S49" s="98"/>
      <c r="T49" s="152"/>
      <c r="U49" s="99"/>
      <c r="V49" s="152"/>
      <c r="W49" s="99"/>
      <c r="X49" s="152"/>
      <c r="Y49" s="11"/>
      <c r="Z49" s="151"/>
      <c r="AA49" s="40"/>
      <c r="AB49" s="40"/>
      <c r="AC49" s="153"/>
      <c r="AD49" s="97"/>
      <c r="AE49" s="153"/>
      <c r="AF49" s="95"/>
      <c r="AG49" s="153"/>
      <c r="AH49" s="95"/>
      <c r="AI49" s="153"/>
      <c r="AJ49" s="149"/>
      <c r="AK49" s="151"/>
      <c r="AL49" s="37"/>
      <c r="AM49" s="105"/>
      <c r="AN49" s="31"/>
      <c r="AO49" s="167"/>
      <c r="AP49" s="37"/>
      <c r="AQ49" s="104"/>
      <c r="BH49" s="154"/>
      <c r="BI49" s="154"/>
      <c r="BJ49" s="154"/>
      <c r="BK49" s="154"/>
      <c r="BL49" s="155"/>
      <c r="BM49" s="34"/>
      <c r="BN49" s="162"/>
      <c r="BO49" s="162"/>
      <c r="BP49" s="162"/>
      <c r="BQ49" s="162"/>
      <c r="BR49" s="163"/>
      <c r="BS49" s="11"/>
      <c r="BT49" s="162"/>
      <c r="BU49" s="162"/>
      <c r="BV49" s="162"/>
      <c r="BW49" s="162"/>
      <c r="BX49" s="163"/>
      <c r="BZ49" s="162"/>
      <c r="CA49" s="162"/>
      <c r="CB49" s="162"/>
      <c r="CC49" s="162"/>
      <c r="CD49" s="163"/>
      <c r="CE49" s="34"/>
      <c r="CF49" s="10"/>
      <c r="CG49" s="156"/>
      <c r="CI49" s="84"/>
      <c r="CJ49" s="84"/>
      <c r="CK49" s="84"/>
      <c r="CL49" s="84"/>
      <c r="CM49" s="84"/>
      <c r="CN49" s="84"/>
      <c r="CO49" s="84"/>
      <c r="CP49" s="84"/>
    </row>
    <row r="50" spans="1:99" ht="12.75" customHeight="1" x14ac:dyDescent="0.25">
      <c r="A50" s="104"/>
      <c r="B50" s="31"/>
      <c r="C50" s="10"/>
      <c r="D50" s="11" t="s">
        <v>29</v>
      </c>
      <c r="E50" s="33"/>
      <c r="F50" s="76" t="str">
        <f>IF(AND(F38="",F40="",F42="",F44="",F46="",F48=""),"",IF(F10="","", SUM(F38:F48) &amp; " ("&amp;ROUND(SUM(F38:F48) /F$10*100,0) &amp;"%)"))</f>
        <v>1 (100%)</v>
      </c>
      <c r="G50" s="16"/>
      <c r="H50" s="76" t="str">
        <f>IF(AND(H38="",H40="",H42="",H44="",H46="",H48=""),"",IF(H10="","", SUM(H38:H48) &amp; " ("&amp;ROUND(SUM(H38:H48) /H$10*100,0) &amp;"%)"))</f>
        <v>3 (100%)</v>
      </c>
      <c r="I50" s="16"/>
      <c r="J50" s="76" t="str">
        <f>IF(AND(J38="",J40="",J42="",J44="",J46="",J48=""),"",IF(J10="","", SUM(J38:J48) &amp; " ("&amp;ROUND(SUM(J38:J48) /J$10*100,0) &amp;"%)"))</f>
        <v/>
      </c>
      <c r="K50" s="16"/>
      <c r="L50" s="76" t="str">
        <f>IF(AND(L38="",L40="",L42="",L44="",L46="",L48=""),"",IF(L10="","", SUM(L38:L48) &amp; " ("&amp;ROUND(SUM(L38:L48) /L$10*100,0) &amp;"%)"))</f>
        <v/>
      </c>
      <c r="M50" s="34"/>
      <c r="N50" s="34"/>
      <c r="O50" s="151"/>
      <c r="P50" s="40"/>
      <c r="Q50" s="34"/>
      <c r="R50" s="152"/>
      <c r="S50" s="98"/>
      <c r="T50" s="152"/>
      <c r="U50" s="99"/>
      <c r="V50" s="152"/>
      <c r="W50" s="99"/>
      <c r="X50" s="152"/>
      <c r="Y50" s="11"/>
      <c r="Z50" s="151"/>
      <c r="AA50" s="40"/>
      <c r="AB50" s="40"/>
      <c r="AC50" s="153"/>
      <c r="AD50" s="97"/>
      <c r="AE50" s="153"/>
      <c r="AF50" s="95"/>
      <c r="AG50" s="153"/>
      <c r="AH50" s="95"/>
      <c r="AI50" s="153"/>
      <c r="AJ50" s="149"/>
      <c r="AK50" s="151"/>
      <c r="AL50" s="37"/>
      <c r="AM50" s="105"/>
      <c r="AN50" s="31"/>
      <c r="AO50" s="167"/>
      <c r="AP50" s="37"/>
      <c r="AQ50" s="104"/>
      <c r="BH50" s="154"/>
      <c r="BI50" s="154"/>
      <c r="BJ50" s="154"/>
      <c r="BK50" s="154"/>
      <c r="BL50" s="155"/>
      <c r="BM50" s="34"/>
      <c r="BN50" s="162"/>
      <c r="BO50" s="162"/>
      <c r="BP50" s="162"/>
      <c r="BQ50" s="162"/>
      <c r="BR50" s="163"/>
      <c r="BS50" s="11"/>
      <c r="BT50" s="162"/>
      <c r="BU50" s="162"/>
      <c r="BV50" s="162"/>
      <c r="BW50" s="162"/>
      <c r="BX50" s="163"/>
      <c r="BZ50" s="162"/>
      <c r="CA50" s="162"/>
      <c r="CB50" s="162"/>
      <c r="CC50" s="162"/>
      <c r="CD50" s="163"/>
      <c r="CE50" s="34"/>
      <c r="CF50" s="10"/>
      <c r="CG50" s="156"/>
      <c r="CI50" s="84"/>
      <c r="CJ50" s="84"/>
      <c r="CK50" s="84"/>
      <c r="CL50" s="84"/>
      <c r="CM50" s="84"/>
      <c r="CN50" s="84"/>
      <c r="CO50" s="84"/>
      <c r="CP50" s="84"/>
    </row>
    <row r="51" spans="1:99" ht="3" customHeight="1" x14ac:dyDescent="0.25">
      <c r="B51" s="9"/>
      <c r="C51" s="11"/>
      <c r="D51" s="11"/>
      <c r="E51" s="11"/>
      <c r="F51" s="3"/>
      <c r="G51" s="3"/>
      <c r="H51" s="3"/>
      <c r="I51" s="3"/>
      <c r="J51" s="3"/>
      <c r="K51" s="3"/>
      <c r="L51" s="3"/>
      <c r="M51" s="11"/>
      <c r="N51" s="11"/>
      <c r="O51" s="3"/>
      <c r="P51" s="3"/>
      <c r="Q51" s="11"/>
      <c r="R51" s="3"/>
      <c r="S51" s="3"/>
      <c r="T51" s="3"/>
      <c r="X51" s="3"/>
      <c r="Y51" s="11"/>
      <c r="Z51" s="3"/>
      <c r="AA51" s="3"/>
      <c r="AB51" s="3"/>
      <c r="AC51" s="3"/>
      <c r="AD51" s="3"/>
      <c r="AE51" s="3"/>
      <c r="AI51" s="3"/>
      <c r="AK51" s="3"/>
      <c r="AL51" s="12"/>
      <c r="AM51" s="65"/>
      <c r="AN51" s="9"/>
      <c r="AO51" s="167"/>
      <c r="AP51" s="12"/>
    </row>
    <row r="52" spans="1:99" ht="12.75" x14ac:dyDescent="0.2">
      <c r="B52" s="21"/>
      <c r="C52" s="22"/>
      <c r="D52" s="22"/>
      <c r="E52" s="22"/>
      <c r="F52" s="23"/>
      <c r="G52" s="23"/>
      <c r="H52" s="23"/>
      <c r="I52" s="23"/>
      <c r="J52" s="23"/>
      <c r="K52" s="23"/>
      <c r="L52" s="23"/>
      <c r="M52" s="22"/>
      <c r="N52" s="22"/>
      <c r="O52" s="23"/>
      <c r="P52" s="23"/>
      <c r="Q52" s="22"/>
      <c r="R52" s="23"/>
      <c r="S52" s="23"/>
      <c r="T52" s="23"/>
      <c r="U52" s="23"/>
      <c r="V52" s="23"/>
      <c r="W52" s="23"/>
      <c r="X52" s="23"/>
      <c r="Y52" s="22"/>
      <c r="Z52" s="23"/>
      <c r="AA52" s="23"/>
      <c r="AB52" s="23"/>
      <c r="AC52" s="23"/>
      <c r="AD52" s="23"/>
      <c r="AE52" s="23"/>
      <c r="AF52" s="23"/>
      <c r="AG52" s="23"/>
      <c r="AH52" s="23"/>
      <c r="AI52" s="23"/>
      <c r="AJ52" s="23"/>
      <c r="AK52" s="23"/>
      <c r="AL52" s="24"/>
      <c r="AM52" s="65"/>
      <c r="AN52" s="21"/>
      <c r="AO52" s="73"/>
      <c r="AP52" s="24"/>
      <c r="BY52" s="47"/>
      <c r="CG52" s="84"/>
      <c r="CH52" s="84"/>
      <c r="CI52" s="84"/>
      <c r="CJ52" s="84"/>
      <c r="CK52" s="84"/>
      <c r="CL52" s="84"/>
      <c r="CM52" s="84"/>
      <c r="CN52" s="84"/>
      <c r="CO52" s="84"/>
      <c r="CP52" s="84"/>
      <c r="CQ52" s="11"/>
      <c r="CR52" s="11"/>
      <c r="CS52" s="11"/>
      <c r="CT52" s="11"/>
      <c r="CU52" s="11"/>
    </row>
    <row r="53" spans="1:99" s="65" customFormat="1" ht="8.1" customHeight="1" x14ac:dyDescent="0.2">
      <c r="A53" s="103"/>
      <c r="B53" s="103"/>
      <c r="C53" s="103"/>
      <c r="D53" s="103"/>
      <c r="E53" s="103"/>
      <c r="F53" s="107"/>
      <c r="G53" s="107"/>
      <c r="H53" s="107"/>
      <c r="I53" s="107"/>
      <c r="J53" s="107"/>
      <c r="K53" s="107"/>
      <c r="L53" s="107"/>
      <c r="M53" s="103"/>
      <c r="N53" s="103"/>
      <c r="O53" s="107"/>
      <c r="P53" s="107"/>
      <c r="Q53" s="103"/>
      <c r="R53" s="107"/>
      <c r="S53" s="107"/>
      <c r="T53" s="107"/>
      <c r="U53" s="106"/>
      <c r="V53" s="106"/>
      <c r="W53" s="106"/>
      <c r="X53" s="107"/>
      <c r="Y53" s="103"/>
      <c r="Z53" s="107"/>
      <c r="AA53" s="107"/>
      <c r="AB53" s="107"/>
      <c r="AC53" s="107"/>
      <c r="AD53" s="107"/>
      <c r="AE53" s="107"/>
      <c r="AF53" s="106"/>
      <c r="AG53" s="106"/>
      <c r="AH53" s="106"/>
      <c r="AI53" s="107"/>
      <c r="AJ53" s="106"/>
      <c r="AK53" s="107"/>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12"/>
      <c r="BI53" s="112"/>
      <c r="BJ53" s="112"/>
      <c r="BK53" s="112"/>
      <c r="BL53" s="112"/>
      <c r="BM53" s="112"/>
      <c r="BN53" s="112"/>
      <c r="BO53" s="112"/>
      <c r="BP53" s="112"/>
      <c r="BQ53" s="112"/>
      <c r="BR53" s="112"/>
      <c r="BS53" s="112"/>
      <c r="BT53" s="112"/>
      <c r="BU53" s="112"/>
      <c r="BV53" s="112"/>
      <c r="BW53" s="112"/>
      <c r="BX53" s="112"/>
      <c r="BY53" s="1"/>
      <c r="BZ53" s="112"/>
      <c r="CA53" s="112"/>
      <c r="CB53" s="112"/>
      <c r="CC53" s="112"/>
      <c r="CD53" s="112"/>
      <c r="CF53" s="114"/>
      <c r="CG53" s="114"/>
      <c r="CH53" s="114"/>
      <c r="CI53" s="114"/>
      <c r="CJ53" s="114"/>
      <c r="CK53" s="114"/>
      <c r="CL53" s="114"/>
      <c r="CM53" s="114"/>
      <c r="CN53" s="114"/>
      <c r="CO53" s="114"/>
      <c r="CP53" s="114"/>
      <c r="CQ53" s="103"/>
      <c r="CR53" s="103"/>
      <c r="CS53" s="103"/>
      <c r="CT53" s="103"/>
      <c r="CU53" s="103"/>
    </row>
    <row r="54" spans="1:99" ht="15" hidden="1" customHeight="1" x14ac:dyDescent="0.25"/>
    <row r="55" spans="1:99" ht="15" hidden="1" customHeight="1" x14ac:dyDescent="0.25"/>
  </sheetData>
  <sheetProtection password="D2C9" sheet="1" objects="1" scenarios="1" selectLockedCells="1"/>
  <mergeCells count="26">
    <mergeCell ref="AO37:AO51"/>
    <mergeCell ref="AO17:AO27"/>
    <mergeCell ref="AO29:AO35"/>
    <mergeCell ref="F28:J28"/>
    <mergeCell ref="F36:J36"/>
    <mergeCell ref="R36:V36"/>
    <mergeCell ref="AC36:AG36"/>
    <mergeCell ref="AC28:AG28"/>
    <mergeCell ref="R28:V28"/>
    <mergeCell ref="F14:L14"/>
    <mergeCell ref="R14:AA14"/>
    <mergeCell ref="F16:J16"/>
    <mergeCell ref="R16:V16"/>
    <mergeCell ref="AC16:AG16"/>
    <mergeCell ref="AC14:AI14"/>
    <mergeCell ref="BH2:BL9"/>
    <mergeCell ref="BN2:BR9"/>
    <mergeCell ref="BZ2:CD9"/>
    <mergeCell ref="C4:D6"/>
    <mergeCell ref="F4:L4"/>
    <mergeCell ref="AC4:AK4"/>
    <mergeCell ref="AC6:AE6"/>
    <mergeCell ref="AO6:AO13"/>
    <mergeCell ref="F6:J6"/>
    <mergeCell ref="BT2:BX9"/>
    <mergeCell ref="AC10:AK12"/>
  </mergeCells>
  <conditionalFormatting sqref="AC18 AC20 AC22 AC24">
    <cfRule type="expression" dxfId="97" priority="865">
      <formula>$CI$17=TRUE</formula>
    </cfRule>
  </conditionalFormatting>
  <conditionalFormatting sqref="F26">
    <cfRule type="expression" dxfId="96" priority="129">
      <formula>AND(OR(((SUM(F18:F24)/F$10*100)&lt;80),(SUM(F18:F24)/F$10*100)&gt;100)=TRUE,F$26&lt;&gt;"")</formula>
    </cfRule>
  </conditionalFormatting>
  <conditionalFormatting sqref="F34 H34 L34">
    <cfRule type="expression" dxfId="95" priority="130">
      <formula>AND(OR((((F32+F30)/F$10*100)&lt;80),((F32+F30)/F$10*100)&gt;100)=TRUE,F$34&lt;&gt;"")</formula>
    </cfRule>
  </conditionalFormatting>
  <conditionalFormatting sqref="H26">
    <cfRule type="expression" dxfId="94" priority="175">
      <formula>AND(OR(((SUM(H18:H24)/H$10*100)&lt;80),(SUM(H18:H24)/H$10*100)&gt;100)=TRUE,H$26&lt;&gt;"")</formula>
    </cfRule>
  </conditionalFormatting>
  <conditionalFormatting sqref="L26">
    <cfRule type="expression" dxfId="93" priority="176">
      <formula>AND(OR(((SUM(L18:L24)/L$10*100)&lt;80),(SUM(L18:L24)/L$10*100)&gt;100)=TRUE,L$26&lt;&gt;"")</formula>
    </cfRule>
  </conditionalFormatting>
  <conditionalFormatting sqref="J26">
    <cfRule type="expression" dxfId="92" priority="126">
      <formula>AND(OR(((SUM(J18:J24)/J$10*100)&lt;80),(SUM(J18:J24)/J$10*100)&gt;100)=TRUE,J$26&lt;&gt;"")</formula>
    </cfRule>
  </conditionalFormatting>
  <conditionalFormatting sqref="J34">
    <cfRule type="expression" dxfId="91" priority="106">
      <formula>AND(OR((((J32+J30)/J$10*100)&lt;80),((J32+J30)/J$10*100)&gt;100)=TRUE,J$34&lt;&gt;"")</formula>
    </cfRule>
  </conditionalFormatting>
  <conditionalFormatting sqref="AE18 AE20 AE22 AE24">
    <cfRule type="expression" dxfId="90" priority="901">
      <formula>$CK$17=TRUE</formula>
    </cfRule>
  </conditionalFormatting>
  <conditionalFormatting sqref="AC30 AC32">
    <cfRule type="expression" dxfId="89" priority="178">
      <formula>$CI$30=TRUE</formula>
    </cfRule>
  </conditionalFormatting>
  <conditionalFormatting sqref="AE30 AE32">
    <cfRule type="expression" dxfId="88" priority="179">
      <formula>$CK$30=TRUE</formula>
    </cfRule>
  </conditionalFormatting>
  <conditionalFormatting sqref="AC38 AC40 AC42 AC44 AC46 AC48:AC50">
    <cfRule type="expression" dxfId="87" priority="177">
      <formula>$CI$37=TRUE</formula>
    </cfRule>
  </conditionalFormatting>
  <conditionalFormatting sqref="AC38">
    <cfRule type="expression" dxfId="86" priority="18">
      <formula>$CI$38=TRUE</formula>
    </cfRule>
  </conditionalFormatting>
  <conditionalFormatting sqref="AC40">
    <cfRule type="expression" dxfId="85" priority="19">
      <formula>$CI$40=TRUE</formula>
    </cfRule>
  </conditionalFormatting>
  <conditionalFormatting sqref="AC42">
    <cfRule type="expression" dxfId="84" priority="20">
      <formula>$CI$42=TRUE</formula>
    </cfRule>
  </conditionalFormatting>
  <conditionalFormatting sqref="AC44">
    <cfRule type="expression" dxfId="83" priority="21">
      <formula>$CI$44=TRUE</formula>
    </cfRule>
  </conditionalFormatting>
  <conditionalFormatting sqref="AC46">
    <cfRule type="expression" dxfId="82" priority="22">
      <formula>$CI$46=TRUE</formula>
    </cfRule>
  </conditionalFormatting>
  <conditionalFormatting sqref="AI24 AI22 AI20 AI18">
    <cfRule type="expression" dxfId="81" priority="861">
      <formula>$CO$17=TRUE</formula>
    </cfRule>
  </conditionalFormatting>
  <conditionalFormatting sqref="AI30 AI32">
    <cfRule type="expression" dxfId="80" priority="851">
      <formula>$CO$30=TRUE</formula>
    </cfRule>
  </conditionalFormatting>
  <conditionalFormatting sqref="AG48:AG50">
    <cfRule type="expression" dxfId="79" priority="29">
      <formula>$CM$48=TRUE</formula>
    </cfRule>
  </conditionalFormatting>
  <conditionalFormatting sqref="AI38">
    <cfRule type="expression" dxfId="78" priority="30">
      <formula>$CO$38=TRUE</formula>
    </cfRule>
  </conditionalFormatting>
  <conditionalFormatting sqref="AI40">
    <cfRule type="expression" dxfId="77" priority="31">
      <formula>$CO$40=TRUE</formula>
    </cfRule>
  </conditionalFormatting>
  <conditionalFormatting sqref="AI42">
    <cfRule type="expression" dxfId="76" priority="32">
      <formula>$CO$42=TRUE</formula>
    </cfRule>
  </conditionalFormatting>
  <conditionalFormatting sqref="AI44">
    <cfRule type="expression" dxfId="75" priority="33">
      <formula>$CO$44=TRUE</formula>
    </cfRule>
  </conditionalFormatting>
  <conditionalFormatting sqref="AI46">
    <cfRule type="expression" dxfId="74" priority="34">
      <formula>$CO$46=TRUE</formula>
    </cfRule>
  </conditionalFormatting>
  <conditionalFormatting sqref="AG18 AG20 AG22 AG24">
    <cfRule type="expression" dxfId="73" priority="906">
      <formula>$CM$17=TRUE</formula>
    </cfRule>
  </conditionalFormatting>
  <conditionalFormatting sqref="AG30 AG32">
    <cfRule type="expression" dxfId="72" priority="859">
      <formula>$CM$30=TRUE</formula>
    </cfRule>
  </conditionalFormatting>
  <conditionalFormatting sqref="AE40">
    <cfRule type="expression" dxfId="71" priority="13">
      <formula>$CK$40=TRUE</formula>
    </cfRule>
  </conditionalFormatting>
  <conditionalFormatting sqref="AE42">
    <cfRule type="expression" dxfId="70" priority="14">
      <formula>$CK$42=TRUE</formula>
    </cfRule>
  </conditionalFormatting>
  <conditionalFormatting sqref="AE46">
    <cfRule type="expression" dxfId="69" priority="16">
      <formula>$CK$46=TRUE</formula>
    </cfRule>
  </conditionalFormatting>
  <conditionalFormatting sqref="AG44">
    <cfRule type="expression" dxfId="68" priority="27">
      <formula>$CM$44=TRUE</formula>
    </cfRule>
  </conditionalFormatting>
  <conditionalFormatting sqref="AG42">
    <cfRule type="expression" dxfId="67" priority="26">
      <formula>$CM$42=TRUE</formula>
    </cfRule>
  </conditionalFormatting>
  <conditionalFormatting sqref="AG40">
    <cfRule type="expression" dxfId="66" priority="25">
      <formula>$CM$40=TRUE</formula>
    </cfRule>
  </conditionalFormatting>
  <conditionalFormatting sqref="AG38">
    <cfRule type="expression" dxfId="65" priority="24">
      <formula>$CM$38=TRUE</formula>
    </cfRule>
  </conditionalFormatting>
  <conditionalFormatting sqref="AC48:AC50">
    <cfRule type="expression" dxfId="64" priority="23">
      <formula>$CI$48=TRUE</formula>
    </cfRule>
  </conditionalFormatting>
  <conditionalFormatting sqref="AE48:AE50">
    <cfRule type="expression" dxfId="63" priority="17">
      <formula>$CK$48=TRUE</formula>
    </cfRule>
  </conditionalFormatting>
  <conditionalFormatting sqref="AG46">
    <cfRule type="expression" dxfId="62" priority="28">
      <formula>$CM$46=TRUE</formula>
    </cfRule>
  </conditionalFormatting>
  <conditionalFormatting sqref="AI48:AI50">
    <cfRule type="expression" dxfId="61" priority="35">
      <formula>$CO$48=TRUE</formula>
    </cfRule>
  </conditionalFormatting>
  <conditionalFormatting sqref="AE38">
    <cfRule type="expression" dxfId="60" priority="12">
      <formula>$CK$38=TRUE</formula>
    </cfRule>
  </conditionalFormatting>
  <conditionalFormatting sqref="AE38 AE40 AE42 AE44 AE46 AE48:AE50">
    <cfRule type="expression" dxfId="59" priority="11">
      <formula>$CK$37=TRUE</formula>
    </cfRule>
  </conditionalFormatting>
  <conditionalFormatting sqref="AG38:AG40 AG42 AG44 AG46 AG48:AG50">
    <cfRule type="expression" dxfId="58" priority="10">
      <formula>$CM$37=TRUE</formula>
    </cfRule>
  </conditionalFormatting>
  <conditionalFormatting sqref="AI38 AI40 AI42 AI44 AI46 AI48:AI50">
    <cfRule type="expression" dxfId="57" priority="9">
      <formula>$CO$37=TRUE</formula>
    </cfRule>
  </conditionalFormatting>
  <conditionalFormatting sqref="AE44">
    <cfRule type="expression" dxfId="56" priority="15">
      <formula>$CK$44=TRUE</formula>
    </cfRule>
  </conditionalFormatting>
  <conditionalFormatting sqref="F50">
    <cfRule type="expression" dxfId="55" priority="4">
      <formula>$CI$37=TRUE</formula>
    </cfRule>
  </conditionalFormatting>
  <conditionalFormatting sqref="H50">
    <cfRule type="expression" dxfId="54" priority="3">
      <formula>$CK$37=TRUE</formula>
    </cfRule>
  </conditionalFormatting>
  <conditionalFormatting sqref="J50">
    <cfRule type="expression" dxfId="53" priority="2">
      <formula>$CM$37=TRUE</formula>
    </cfRule>
  </conditionalFormatting>
  <conditionalFormatting sqref="L50">
    <cfRule type="expression" dxfId="52" priority="1">
      <formula>$CO$37=TRUE</formula>
    </cfRule>
  </conditionalFormatting>
  <dataValidations count="2">
    <dataValidation allowBlank="1" showInputMessage="1" showErrorMessage="1" error="Please enter a whole number between 0 and 9999." sqref="F10 H10 L10 J10"/>
    <dataValidation type="whole" allowBlank="1" showInputMessage="1" showErrorMessage="1" error="Please enter a whole number between 0 and 9999." sqref="F8 H8 L8 F24:F25 F18 F20 F22 H18 H20 H22 L18:L20 L22 F30 F32 H30 H32 L30 L32 F38 F40 F42 F44 F46 L48:L49 H38 H40 H42 H44 H46 J48:J49 F48:F49 L46 L44 L42 L40 L38 L24:L25 L27 H24:H25 H27 H11:H12 L11:L12 F11:F12 J8 J11:J12 J18 J20 J22 J24:J25 J30 J32 J38 J40 J42 J44 J46 H48:H49">
      <formula1>0</formula1>
      <formula2>9999</formula2>
    </dataValidation>
  </dataValidations>
  <pageMargins left="0.7" right="0.7" top="0.75" bottom="0.75" header="0.3" footer="0.3"/>
  <pageSetup scale="64" orientation="landscape" verticalDpi="0" r:id="rId1"/>
  <ignoredErrors>
    <ignoredError sqref="R8:R12"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CV74"/>
  <sheetViews>
    <sheetView showRowColHeaders="0" tabSelected="1" topLeftCell="A13" zoomScale="85" zoomScaleNormal="85" workbookViewId="0">
      <selection activeCell="H22" sqref="H22"/>
    </sheetView>
  </sheetViews>
  <sheetFormatPr defaultColWidth="0" defaultRowHeight="0" customHeight="1" zeroHeight="1" x14ac:dyDescent="0.25"/>
  <cols>
    <col min="1" max="1" width="9.140625" style="103"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0.85546875" style="2" customWidth="1"/>
    <col min="12" max="12" width="9.7109375" style="2" customWidth="1"/>
    <col min="13" max="13" width="1.7109375" style="1" customWidth="1"/>
    <col min="14" max="14" width="0.85546875" style="1" hidden="1" customWidth="1"/>
    <col min="15" max="15" width="7.7109375" style="2" hidden="1" customWidth="1"/>
    <col min="16" max="16" width="0.85546875" style="2" hidden="1" customWidth="1"/>
    <col min="17" max="17" width="0.85546875" style="1" hidden="1" customWidth="1"/>
    <col min="18" max="18" width="9.7109375" style="2" customWidth="1"/>
    <col min="19" max="19" width="0.85546875" style="2" customWidth="1"/>
    <col min="20" max="20" width="9.7109375" style="2" customWidth="1"/>
    <col min="21" max="21" width="0.85546875" style="3" customWidth="1"/>
    <col min="22" max="22" width="9.7109375" style="3" customWidth="1"/>
    <col min="23" max="23" width="0.85546875" style="3" customWidth="1"/>
    <col min="24" max="24" width="9.7109375" style="2" customWidth="1"/>
    <col min="25" max="25" width="0.85546875" style="1" hidden="1" customWidth="1"/>
    <col min="26" max="26" width="7.7109375" style="2" hidden="1" customWidth="1"/>
    <col min="27" max="27" width="0.85546875" style="2" hidden="1" customWidth="1"/>
    <col min="28" max="28" width="1.7109375" style="2" customWidth="1"/>
    <col min="29" max="29" width="9.7109375" style="2" customWidth="1"/>
    <col min="30" max="30" width="0.85546875" style="2" customWidth="1"/>
    <col min="31" max="31" width="9.7109375" style="2" customWidth="1"/>
    <col min="32" max="32" width="0.85546875" style="3" customWidth="1"/>
    <col min="33" max="33" width="9.7109375" style="3" customWidth="1"/>
    <col min="34" max="34" width="0.85546875" style="3" customWidth="1"/>
    <col min="35" max="35" width="9.7109375" style="2" customWidth="1"/>
    <col min="36" max="36" width="1.7109375" style="3" customWidth="1"/>
    <col min="37" max="37" width="9.7109375" style="2" customWidth="1"/>
    <col min="38" max="38" width="0.85546875" style="1" customWidth="1"/>
    <col min="39" max="39" width="1.7109375" style="103" customWidth="1"/>
    <col min="40" max="40" width="0.85546875" style="1" customWidth="1"/>
    <col min="41" max="41" width="80.7109375" style="1" customWidth="1"/>
    <col min="42" max="42" width="0.85546875" style="1" customWidth="1"/>
    <col min="43" max="43" width="2.28515625" style="103" customWidth="1"/>
    <col min="44" max="58" width="0.7109375" style="1" hidden="1" customWidth="1"/>
    <col min="59" max="59" width="4.42578125" style="1" hidden="1" customWidth="1"/>
    <col min="60" max="76" width="4.42578125" style="47" hidden="1" customWidth="1"/>
    <col min="77" max="77" width="4.42578125" style="140" hidden="1" customWidth="1"/>
    <col min="78" max="82" width="4.42578125" style="47" hidden="1" customWidth="1"/>
    <col min="83" max="83" width="4.42578125" style="11" hidden="1" customWidth="1"/>
    <col min="84" max="91" width="4.42578125" style="74" hidden="1" customWidth="1"/>
    <col min="92" max="92" width="4.42578125" style="140" hidden="1" customWidth="1"/>
    <col min="93" max="94" width="4.42578125" style="74" hidden="1" customWidth="1"/>
    <col min="95" max="98" width="4.42578125" style="1" hidden="1" customWidth="1"/>
    <col min="99" max="100" width="0.7109375" style="1" hidden="1" customWidth="1"/>
    <col min="101" max="16384" width="0.7109375" style="11" hidden="1"/>
  </cols>
  <sheetData>
    <row r="1" spans="1:100" s="65" customFormat="1" ht="3.95" customHeight="1" x14ac:dyDescent="0.2">
      <c r="F1" s="106"/>
      <c r="G1" s="106"/>
      <c r="H1" s="106"/>
      <c r="I1" s="106"/>
      <c r="J1" s="106"/>
      <c r="K1" s="106"/>
      <c r="L1" s="106"/>
      <c r="O1" s="106"/>
      <c r="P1" s="106"/>
      <c r="R1" s="106"/>
      <c r="S1" s="106"/>
      <c r="T1" s="106"/>
      <c r="U1" s="106"/>
      <c r="V1" s="106"/>
      <c r="W1" s="106"/>
      <c r="X1" s="106"/>
      <c r="Y1" s="103"/>
      <c r="Z1" s="107"/>
      <c r="AA1" s="107"/>
      <c r="AB1" s="107"/>
      <c r="AC1" s="107"/>
      <c r="AD1" s="107"/>
      <c r="AE1" s="107"/>
      <c r="AF1" s="106"/>
      <c r="AG1" s="106"/>
      <c r="AH1" s="106"/>
      <c r="AI1" s="107"/>
      <c r="AJ1" s="106"/>
      <c r="AK1" s="107"/>
      <c r="AL1" s="103"/>
      <c r="AM1" s="103"/>
      <c r="AN1" s="103"/>
      <c r="AO1" s="103"/>
      <c r="AP1" s="103"/>
      <c r="AQ1" s="103"/>
      <c r="AR1" s="103"/>
      <c r="AS1" s="103"/>
      <c r="AT1" s="103"/>
      <c r="AU1" s="103"/>
      <c r="AV1" s="103"/>
      <c r="AW1" s="103"/>
      <c r="AX1" s="103"/>
      <c r="AY1" s="103"/>
      <c r="AZ1" s="103"/>
      <c r="BA1" s="103"/>
      <c r="BB1" s="103"/>
      <c r="BC1" s="103"/>
      <c r="BD1" s="103"/>
      <c r="BE1" s="103"/>
      <c r="BF1" s="103"/>
      <c r="BG1" s="103"/>
      <c r="BH1" s="112"/>
      <c r="BI1" s="112"/>
      <c r="BJ1" s="112"/>
      <c r="BK1" s="112"/>
      <c r="BL1" s="112"/>
      <c r="BM1" s="112"/>
      <c r="BN1" s="112"/>
      <c r="BO1" s="112"/>
      <c r="BP1" s="112"/>
      <c r="BQ1" s="113"/>
      <c r="BR1" s="113"/>
      <c r="BS1" s="113"/>
      <c r="BT1" s="113"/>
      <c r="BU1" s="112"/>
      <c r="BV1" s="112"/>
      <c r="BW1" s="112"/>
      <c r="BX1" s="112"/>
      <c r="BY1" s="1"/>
      <c r="BZ1" s="113"/>
      <c r="CA1" s="112"/>
      <c r="CB1" s="112"/>
      <c r="CC1" s="112"/>
      <c r="CD1" s="112"/>
      <c r="CF1" s="114"/>
      <c r="CG1" s="114"/>
      <c r="CH1" s="114"/>
      <c r="CI1" s="114"/>
      <c r="CJ1" s="114"/>
      <c r="CK1" s="114"/>
      <c r="CL1" s="114"/>
      <c r="CM1" s="114"/>
      <c r="CN1" s="1"/>
      <c r="CO1" s="114"/>
      <c r="CP1" s="114"/>
      <c r="CQ1" s="103"/>
      <c r="CR1" s="103"/>
      <c r="CS1" s="103"/>
      <c r="CT1" s="103"/>
      <c r="CU1" s="103"/>
      <c r="CV1" s="103"/>
    </row>
    <row r="2" spans="1:100" s="65" customFormat="1" ht="43.5" customHeight="1" x14ac:dyDescent="0.25">
      <c r="D2" s="108"/>
      <c r="E2" s="108"/>
      <c r="F2" s="109"/>
      <c r="G2" s="109"/>
      <c r="H2" s="109"/>
      <c r="I2" s="109"/>
      <c r="J2" s="109"/>
      <c r="K2" s="109"/>
      <c r="L2" s="109"/>
      <c r="M2" s="108"/>
      <c r="N2" s="108"/>
      <c r="O2" s="109"/>
      <c r="P2" s="109"/>
      <c r="Q2" s="108"/>
      <c r="R2" s="109"/>
      <c r="S2" s="109"/>
      <c r="T2" s="109"/>
      <c r="U2" s="106"/>
      <c r="V2" s="106"/>
      <c r="W2" s="106"/>
      <c r="X2" s="106"/>
      <c r="Y2" s="103"/>
      <c r="Z2" s="107"/>
      <c r="AA2" s="107"/>
      <c r="AB2" s="107"/>
      <c r="AC2" s="107"/>
      <c r="AD2" s="107"/>
      <c r="AE2" s="107"/>
      <c r="AF2" s="106"/>
      <c r="AG2" s="106"/>
      <c r="AH2" s="106"/>
      <c r="AI2" s="107"/>
      <c r="AJ2" s="106"/>
      <c r="AK2" s="107"/>
      <c r="AL2" s="103"/>
      <c r="AM2" s="103"/>
      <c r="AN2" s="103"/>
      <c r="AO2" s="110"/>
      <c r="AP2" s="103"/>
      <c r="AQ2" s="103"/>
      <c r="AR2" s="103"/>
      <c r="AS2" s="103"/>
      <c r="AT2" s="103"/>
      <c r="AU2" s="103"/>
      <c r="AV2" s="103"/>
      <c r="AW2" s="103"/>
      <c r="AX2" s="103"/>
      <c r="AY2" s="103"/>
      <c r="AZ2" s="103"/>
      <c r="BA2" s="103"/>
      <c r="BB2" s="103"/>
      <c r="BC2" s="103"/>
      <c r="BD2" s="103"/>
      <c r="BE2" s="103"/>
      <c r="BF2" s="103"/>
      <c r="BG2" s="103"/>
      <c r="BH2" s="173" t="s">
        <v>3</v>
      </c>
      <c r="BI2" s="174"/>
      <c r="BJ2" s="174"/>
      <c r="BK2" s="174"/>
      <c r="BL2" s="175"/>
      <c r="BM2" s="113"/>
      <c r="BN2" s="173" t="s">
        <v>4</v>
      </c>
      <c r="BO2" s="174"/>
      <c r="BP2" s="174"/>
      <c r="BQ2" s="174"/>
      <c r="BR2" s="175"/>
      <c r="BS2" s="115"/>
      <c r="BT2" s="182" t="s">
        <v>65</v>
      </c>
      <c r="BU2" s="183"/>
      <c r="BV2" s="183"/>
      <c r="BW2" s="183"/>
      <c r="BX2" s="184"/>
      <c r="BY2" s="1"/>
      <c r="BZ2" s="182" t="s">
        <v>1</v>
      </c>
      <c r="CA2" s="183"/>
      <c r="CB2" s="183"/>
      <c r="CC2" s="183"/>
      <c r="CD2" s="184"/>
      <c r="CE2" s="116"/>
      <c r="CF2" s="114"/>
      <c r="CG2" s="114"/>
      <c r="CH2" s="114"/>
      <c r="CI2" s="114"/>
      <c r="CJ2" s="114"/>
      <c r="CK2" s="114"/>
      <c r="CL2" s="114"/>
      <c r="CM2" s="114"/>
      <c r="CN2" s="1"/>
      <c r="CO2" s="114"/>
      <c r="CP2" s="114"/>
      <c r="CQ2" s="103"/>
      <c r="CR2" s="103"/>
      <c r="CS2" s="103"/>
      <c r="CT2" s="103"/>
      <c r="CU2" s="103"/>
      <c r="CV2" s="103"/>
    </row>
    <row r="3" spans="1:100" ht="3.95" customHeight="1" x14ac:dyDescent="0.25">
      <c r="B3" s="4"/>
      <c r="C3" s="5"/>
      <c r="D3" s="5"/>
      <c r="E3" s="5"/>
      <c r="F3" s="6"/>
      <c r="G3" s="6"/>
      <c r="H3" s="6"/>
      <c r="I3" s="6"/>
      <c r="J3" s="6"/>
      <c r="K3" s="6"/>
      <c r="L3" s="6"/>
      <c r="M3" s="7"/>
      <c r="N3" s="7"/>
      <c r="O3" s="6"/>
      <c r="P3" s="6"/>
      <c r="Q3" s="7"/>
      <c r="R3" s="6"/>
      <c r="S3" s="6"/>
      <c r="T3" s="6"/>
      <c r="U3" s="6"/>
      <c r="V3" s="6"/>
      <c r="W3" s="6"/>
      <c r="X3" s="6"/>
      <c r="Y3" s="7"/>
      <c r="Z3" s="6"/>
      <c r="AA3" s="6"/>
      <c r="AB3" s="6"/>
      <c r="AC3" s="6"/>
      <c r="AD3" s="6"/>
      <c r="AE3" s="6"/>
      <c r="AF3" s="6"/>
      <c r="AG3" s="6"/>
      <c r="AH3" s="6"/>
      <c r="AI3" s="6"/>
      <c r="AJ3" s="6"/>
      <c r="AK3" s="6"/>
      <c r="AL3" s="8"/>
      <c r="AM3" s="65"/>
      <c r="AN3" s="4"/>
      <c r="AO3" s="7"/>
      <c r="AP3" s="8"/>
      <c r="BH3" s="176"/>
      <c r="BI3" s="177"/>
      <c r="BJ3" s="177"/>
      <c r="BK3" s="177"/>
      <c r="BL3" s="178"/>
      <c r="BN3" s="176"/>
      <c r="BO3" s="177"/>
      <c r="BP3" s="177"/>
      <c r="BQ3" s="177"/>
      <c r="BR3" s="178"/>
      <c r="BS3" s="48"/>
      <c r="BT3" s="185"/>
      <c r="BU3" s="186"/>
      <c r="BV3" s="186"/>
      <c r="BW3" s="186"/>
      <c r="BX3" s="187"/>
      <c r="BZ3" s="185"/>
      <c r="CA3" s="186"/>
      <c r="CB3" s="186"/>
      <c r="CC3" s="186"/>
      <c r="CD3" s="187"/>
      <c r="CE3" s="135"/>
    </row>
    <row r="4" spans="1:100" ht="12.75" customHeight="1" x14ac:dyDescent="0.25">
      <c r="B4" s="9"/>
      <c r="C4" s="191" t="s">
        <v>72</v>
      </c>
      <c r="D4" s="191"/>
      <c r="E4" s="10"/>
      <c r="F4" s="192" t="s">
        <v>27</v>
      </c>
      <c r="G4" s="192"/>
      <c r="H4" s="192"/>
      <c r="I4" s="192"/>
      <c r="J4" s="192"/>
      <c r="K4" s="192"/>
      <c r="L4" s="192"/>
      <c r="M4" s="19"/>
      <c r="N4" s="45"/>
      <c r="O4" s="45"/>
      <c r="P4" s="45"/>
      <c r="Q4" s="11"/>
      <c r="R4" s="145"/>
      <c r="S4" s="122"/>
      <c r="T4" s="122"/>
      <c r="U4" s="122"/>
      <c r="V4" s="122"/>
      <c r="W4" s="122"/>
      <c r="X4" s="122"/>
      <c r="Y4" s="122"/>
      <c r="Z4" s="122"/>
      <c r="AA4" s="122"/>
      <c r="AB4" s="11"/>
      <c r="AC4" s="193"/>
      <c r="AD4" s="193"/>
      <c r="AE4" s="193"/>
      <c r="AF4" s="193"/>
      <c r="AG4" s="193"/>
      <c r="AH4" s="193"/>
      <c r="AI4" s="193"/>
      <c r="AJ4" s="193"/>
      <c r="AK4" s="193"/>
      <c r="AL4" s="12"/>
      <c r="AM4" s="65"/>
      <c r="AN4" s="9"/>
      <c r="AO4" s="69" t="str">
        <f>IF(AO6&lt;&gt;"", "Household Errors","")</f>
        <v/>
      </c>
      <c r="AP4" s="12"/>
      <c r="BH4" s="176"/>
      <c r="BI4" s="177"/>
      <c r="BJ4" s="177"/>
      <c r="BK4" s="177"/>
      <c r="BL4" s="178"/>
      <c r="BN4" s="176"/>
      <c r="BO4" s="177"/>
      <c r="BP4" s="177"/>
      <c r="BQ4" s="177"/>
      <c r="BR4" s="178"/>
      <c r="BS4" s="48"/>
      <c r="BT4" s="185"/>
      <c r="BU4" s="186"/>
      <c r="BV4" s="186"/>
      <c r="BW4" s="186"/>
      <c r="BX4" s="187"/>
      <c r="BZ4" s="185"/>
      <c r="CA4" s="186"/>
      <c r="CB4" s="186"/>
      <c r="CC4" s="186"/>
      <c r="CD4" s="187"/>
      <c r="CE4" s="135"/>
      <c r="CG4" s="74" t="s">
        <v>53</v>
      </c>
      <c r="CI4" s="74" t="s">
        <v>54</v>
      </c>
    </row>
    <row r="5" spans="1:100" ht="3.95" customHeight="1" x14ac:dyDescent="0.25">
      <c r="B5" s="9"/>
      <c r="C5" s="191"/>
      <c r="D5" s="191"/>
      <c r="E5" s="10"/>
      <c r="F5" s="134"/>
      <c r="G5" s="134"/>
      <c r="H5" s="134"/>
      <c r="I5" s="134"/>
      <c r="J5" s="134"/>
      <c r="K5" s="134"/>
      <c r="L5" s="134"/>
      <c r="M5" s="11"/>
      <c r="N5" s="11"/>
      <c r="O5" s="134"/>
      <c r="P5" s="134"/>
      <c r="Q5" s="11"/>
      <c r="R5" s="134"/>
      <c r="S5" s="134"/>
      <c r="T5" s="134"/>
      <c r="U5" s="134"/>
      <c r="V5" s="134"/>
      <c r="W5" s="134"/>
      <c r="X5" s="134"/>
      <c r="Y5" s="11"/>
      <c r="Z5" s="134"/>
      <c r="AA5" s="134"/>
      <c r="AB5" s="134"/>
      <c r="AC5" s="134"/>
      <c r="AD5" s="134"/>
      <c r="AE5" s="134"/>
      <c r="AF5" s="134"/>
      <c r="AG5" s="134"/>
      <c r="AH5" s="134"/>
      <c r="AI5" s="134"/>
      <c r="AJ5" s="134"/>
      <c r="AK5" s="134"/>
      <c r="AL5" s="12"/>
      <c r="AM5" s="65"/>
      <c r="AN5" s="9"/>
      <c r="AO5" s="70"/>
      <c r="AP5" s="12"/>
      <c r="BH5" s="176"/>
      <c r="BI5" s="177"/>
      <c r="BJ5" s="177"/>
      <c r="BK5" s="177"/>
      <c r="BL5" s="178"/>
      <c r="BN5" s="176"/>
      <c r="BO5" s="177"/>
      <c r="BP5" s="177"/>
      <c r="BQ5" s="177"/>
      <c r="BR5" s="178"/>
      <c r="BS5" s="48"/>
      <c r="BT5" s="185"/>
      <c r="BU5" s="186"/>
      <c r="BV5" s="186"/>
      <c r="BW5" s="186"/>
      <c r="BX5" s="187"/>
      <c r="BZ5" s="185"/>
      <c r="CA5" s="186"/>
      <c r="CB5" s="186"/>
      <c r="CC5" s="186"/>
      <c r="CD5" s="187"/>
      <c r="CE5" s="135"/>
    </row>
    <row r="6" spans="1:100" ht="12.75" customHeight="1" x14ac:dyDescent="0.25">
      <c r="B6" s="9"/>
      <c r="C6" s="191"/>
      <c r="D6" s="191"/>
      <c r="E6" s="10"/>
      <c r="F6" s="192" t="s">
        <v>0</v>
      </c>
      <c r="G6" s="192"/>
      <c r="H6" s="192"/>
      <c r="I6" s="192"/>
      <c r="J6" s="192"/>
      <c r="K6" s="46"/>
      <c r="L6" s="136" t="s">
        <v>1</v>
      </c>
      <c r="M6" s="19"/>
      <c r="N6" s="26"/>
      <c r="O6" s="27" t="s">
        <v>2</v>
      </c>
      <c r="P6" s="27"/>
      <c r="Q6" s="11"/>
      <c r="R6" s="136" t="s">
        <v>2</v>
      </c>
      <c r="S6" s="19"/>
      <c r="T6" s="19"/>
      <c r="U6" s="137"/>
      <c r="V6" s="137"/>
      <c r="W6" s="137"/>
      <c r="X6" s="121"/>
      <c r="Y6" s="58"/>
      <c r="Z6" s="137"/>
      <c r="AA6" s="137"/>
      <c r="AB6" s="11"/>
      <c r="AC6" s="193"/>
      <c r="AD6" s="193"/>
      <c r="AE6" s="193"/>
      <c r="AF6" s="137"/>
      <c r="AG6" s="137"/>
      <c r="AH6" s="137"/>
      <c r="AI6" s="137"/>
      <c r="AJ6" s="137"/>
      <c r="AK6" s="137"/>
      <c r="AL6" s="12"/>
      <c r="AM6" s="65"/>
      <c r="AN6" s="9"/>
      <c r="AO6" s="167" t="str">
        <f>IF(CG$29="","",CG$29&amp;CHAR(10))&amp;IF(CG$30="","",CG$30&amp;CHAR(10))</f>
        <v/>
      </c>
      <c r="AP6" s="12"/>
      <c r="BH6" s="176"/>
      <c r="BI6" s="177"/>
      <c r="BJ6" s="177"/>
      <c r="BK6" s="177"/>
      <c r="BL6" s="178"/>
      <c r="BN6" s="176"/>
      <c r="BO6" s="177"/>
      <c r="BP6" s="177"/>
      <c r="BQ6" s="177"/>
      <c r="BR6" s="178"/>
      <c r="BS6" s="48"/>
      <c r="BT6" s="185"/>
      <c r="BU6" s="186"/>
      <c r="BV6" s="186"/>
      <c r="BW6" s="186"/>
      <c r="BX6" s="187"/>
      <c r="BZ6" s="185"/>
      <c r="CA6" s="186"/>
      <c r="CB6" s="186"/>
      <c r="CC6" s="186"/>
      <c r="CD6" s="187"/>
      <c r="CE6" s="135"/>
      <c r="CI6" s="74" t="s">
        <v>67</v>
      </c>
    </row>
    <row r="7" spans="1:100" ht="12.75" customHeight="1" thickBot="1" x14ac:dyDescent="0.3">
      <c r="B7" s="9"/>
      <c r="C7" s="10"/>
      <c r="D7" s="10"/>
      <c r="E7" s="10"/>
      <c r="F7" s="121" t="s">
        <v>3</v>
      </c>
      <c r="G7" s="121"/>
      <c r="H7" s="13" t="s">
        <v>4</v>
      </c>
      <c r="I7" s="121"/>
      <c r="J7" s="121" t="s">
        <v>65</v>
      </c>
      <c r="K7" s="121"/>
      <c r="L7" s="134"/>
      <c r="M7" s="11"/>
      <c r="N7" s="11"/>
      <c r="O7" s="134"/>
      <c r="P7" s="134"/>
      <c r="Q7" s="11"/>
      <c r="R7" s="121"/>
      <c r="S7" s="121"/>
      <c r="T7" s="121"/>
      <c r="U7" s="134"/>
      <c r="V7" s="134"/>
      <c r="W7" s="134"/>
      <c r="X7" s="134"/>
      <c r="Y7" s="11"/>
      <c r="Z7" s="134"/>
      <c r="AA7" s="134"/>
      <c r="AB7" s="134"/>
      <c r="AC7" s="121"/>
      <c r="AD7" s="121"/>
      <c r="AE7" s="121"/>
      <c r="AF7" s="134"/>
      <c r="AG7" s="134"/>
      <c r="AH7" s="134"/>
      <c r="AI7" s="134"/>
      <c r="AJ7" s="134"/>
      <c r="AK7" s="134"/>
      <c r="AL7" s="12"/>
      <c r="AM7" s="65"/>
      <c r="AN7" s="9"/>
      <c r="AO7" s="167"/>
      <c r="AP7" s="12"/>
      <c r="BH7" s="176"/>
      <c r="BI7" s="177"/>
      <c r="BJ7" s="177"/>
      <c r="BK7" s="177"/>
      <c r="BL7" s="178"/>
      <c r="BN7" s="176"/>
      <c r="BO7" s="177"/>
      <c r="BP7" s="177"/>
      <c r="BQ7" s="177"/>
      <c r="BR7" s="178"/>
      <c r="BS7" s="48"/>
      <c r="BT7" s="185"/>
      <c r="BU7" s="186"/>
      <c r="BV7" s="186"/>
      <c r="BW7" s="186"/>
      <c r="BX7" s="187"/>
      <c r="BZ7" s="185"/>
      <c r="CA7" s="186"/>
      <c r="CB7" s="186"/>
      <c r="CC7" s="186"/>
      <c r="CD7" s="187"/>
      <c r="CE7" s="135"/>
      <c r="CI7" s="74" t="s">
        <v>55</v>
      </c>
      <c r="CK7" s="74" t="s">
        <v>56</v>
      </c>
      <c r="CL7" s="140"/>
      <c r="CM7" s="74" t="s">
        <v>57</v>
      </c>
      <c r="CO7" s="74" t="s">
        <v>74</v>
      </c>
    </row>
    <row r="8" spans="1:100" ht="12.75" customHeight="1" thickBot="1" x14ac:dyDescent="0.3">
      <c r="B8" s="9"/>
      <c r="C8" s="10" t="s">
        <v>11</v>
      </c>
      <c r="D8" s="10"/>
      <c r="E8" s="10"/>
      <c r="F8" s="76">
        <f>IF(AND(F$10="",F$12=""),"",(F$10+F$12))</f>
        <v>15</v>
      </c>
      <c r="G8" s="14"/>
      <c r="H8" s="76">
        <f>IF(AND(H$10="",H$12=""),"",(H$10+H$12))</f>
        <v>13</v>
      </c>
      <c r="I8" s="16"/>
      <c r="J8" s="76" t="str">
        <f>IF(AND(J$12=""),"",(J$12))</f>
        <v/>
      </c>
      <c r="K8" s="16"/>
      <c r="L8" s="76" t="str">
        <f>IF(AND(L$10="",L$12=""),"",(L$10+L$12))</f>
        <v/>
      </c>
      <c r="M8" s="11"/>
      <c r="N8" s="11"/>
      <c r="O8" s="29" t="e">
        <f>(F8+H8)+(L8)</f>
        <v>#VALUE!</v>
      </c>
      <c r="P8" s="25"/>
      <c r="Q8" s="11"/>
      <c r="R8" s="138">
        <f>IF(AND(F8="",H8="",J8="",L8=""),"N/A",IF(F8="",0,F8)+IF(H8="",0,H8)+IF(J8="",0,J8)+IF(L8="",0,L8))</f>
        <v>28</v>
      </c>
      <c r="S8" s="16"/>
      <c r="T8" s="17"/>
      <c r="U8" s="134"/>
      <c r="V8" s="134"/>
      <c r="W8" s="134"/>
      <c r="X8" s="17"/>
      <c r="Y8" s="11"/>
      <c r="Z8" s="25"/>
      <c r="AA8" s="25"/>
      <c r="AB8" s="25"/>
      <c r="AC8" s="17"/>
      <c r="AD8" s="16"/>
      <c r="AE8" s="17"/>
      <c r="AF8" s="134"/>
      <c r="AG8" s="134"/>
      <c r="AH8" s="134"/>
      <c r="AI8" s="17"/>
      <c r="AJ8" s="134"/>
      <c r="AK8" s="25"/>
      <c r="AL8" s="12"/>
      <c r="AM8" s="65"/>
      <c r="AN8" s="9"/>
      <c r="AO8" s="167"/>
      <c r="AP8" s="12"/>
      <c r="BH8" s="176"/>
      <c r="BI8" s="177"/>
      <c r="BJ8" s="177"/>
      <c r="BK8" s="177"/>
      <c r="BL8" s="178"/>
      <c r="BN8" s="176"/>
      <c r="BO8" s="177"/>
      <c r="BP8" s="177"/>
      <c r="BQ8" s="177"/>
      <c r="BR8" s="178"/>
      <c r="BT8" s="185"/>
      <c r="BU8" s="186"/>
      <c r="BV8" s="186"/>
      <c r="BW8" s="186"/>
      <c r="BX8" s="187"/>
      <c r="BZ8" s="185"/>
      <c r="CA8" s="186"/>
      <c r="CB8" s="186"/>
      <c r="CC8" s="186"/>
      <c r="CD8" s="187"/>
      <c r="CE8" s="135"/>
      <c r="CG8" s="79" t="str">
        <f>IF(OR(CI$8=TRUE,CK$8=TRUE,CM$8=TRUE,CO$8=TRUE),"Extrapolation cannot be used because of error. Check error description to the right.","")</f>
        <v/>
      </c>
      <c r="CI8" s="74" t="b">
        <f>IF(AO$32="",FALSE,TRUE)</f>
        <v>0</v>
      </c>
      <c r="CK8" s="74" t="b">
        <f>IF(AO$44="",FALSE,TRUE)</f>
        <v>0</v>
      </c>
      <c r="CL8" s="140"/>
      <c r="CM8" s="74" t="b">
        <f>IF(AO$52="",FALSE,TRUE)</f>
        <v>0</v>
      </c>
      <c r="CO8" s="74" t="b">
        <f>IF(AO$4="",FALSE,TRUE)</f>
        <v>0</v>
      </c>
    </row>
    <row r="9" spans="1:100" ht="3.95" customHeight="1" x14ac:dyDescent="0.25">
      <c r="B9" s="9"/>
      <c r="C9" s="10"/>
      <c r="D9" s="10"/>
      <c r="E9" s="10"/>
      <c r="F9" s="17"/>
      <c r="G9" s="16"/>
      <c r="H9" s="17"/>
      <c r="I9" s="16"/>
      <c r="J9" s="17"/>
      <c r="K9" s="16"/>
      <c r="L9" s="17"/>
      <c r="M9" s="11"/>
      <c r="N9" s="11"/>
      <c r="O9" s="102"/>
      <c r="P9" s="25"/>
      <c r="Q9" s="11"/>
      <c r="R9" s="17"/>
      <c r="S9" s="16"/>
      <c r="T9" s="17"/>
      <c r="U9" s="134"/>
      <c r="V9" s="134"/>
      <c r="W9" s="134"/>
      <c r="X9" s="17"/>
      <c r="Y9" s="11"/>
      <c r="Z9" s="25"/>
      <c r="AA9" s="25"/>
      <c r="AB9" s="25"/>
      <c r="AC9" s="17"/>
      <c r="AD9" s="16"/>
      <c r="AE9" s="17"/>
      <c r="AF9" s="134"/>
      <c r="AG9" s="134"/>
      <c r="AH9" s="134"/>
      <c r="AI9" s="17"/>
      <c r="AJ9" s="134"/>
      <c r="AK9" s="25"/>
      <c r="AL9" s="12"/>
      <c r="AM9" s="65"/>
      <c r="AN9" s="9"/>
      <c r="AO9" s="167"/>
      <c r="AP9" s="12"/>
      <c r="BH9" s="176"/>
      <c r="BI9" s="177"/>
      <c r="BJ9" s="177"/>
      <c r="BK9" s="177"/>
      <c r="BL9" s="178"/>
      <c r="BN9" s="176"/>
      <c r="BO9" s="177"/>
      <c r="BP9" s="177"/>
      <c r="BQ9" s="177"/>
      <c r="BR9" s="178"/>
      <c r="BT9" s="185"/>
      <c r="BU9" s="186"/>
      <c r="BV9" s="186"/>
      <c r="BW9" s="186"/>
      <c r="BX9" s="187"/>
      <c r="BZ9" s="185"/>
      <c r="CA9" s="186"/>
      <c r="CB9" s="186"/>
      <c r="CC9" s="186"/>
      <c r="CD9" s="187"/>
      <c r="CE9" s="135"/>
    </row>
    <row r="10" spans="1:100" ht="12.75" customHeight="1" x14ac:dyDescent="0.25">
      <c r="B10" s="9"/>
      <c r="C10" s="10" t="s">
        <v>40</v>
      </c>
      <c r="D10" s="10"/>
      <c r="E10" s="10"/>
      <c r="F10" s="77"/>
      <c r="G10" s="14"/>
      <c r="H10" s="77">
        <v>4</v>
      </c>
      <c r="I10" s="16"/>
      <c r="J10" s="76"/>
      <c r="K10" s="16"/>
      <c r="L10" s="77"/>
      <c r="M10" s="11"/>
      <c r="N10" s="11"/>
      <c r="O10" s="102"/>
      <c r="P10" s="25"/>
      <c r="Q10" s="11"/>
      <c r="R10" s="138">
        <f>IF(AND(F10=0,H10=0,J10=0,L10=0),"N/A",F10+H10+J10+L10)</f>
        <v>4</v>
      </c>
      <c r="S10" s="16"/>
      <c r="T10" s="17"/>
      <c r="U10" s="134"/>
      <c r="V10" s="134"/>
      <c r="W10" s="134"/>
      <c r="X10" s="17"/>
      <c r="Y10" s="11"/>
      <c r="Z10" s="25"/>
      <c r="AA10" s="25"/>
      <c r="AB10" s="25"/>
      <c r="AC10" s="17"/>
      <c r="AD10" s="16"/>
      <c r="AE10" s="17"/>
      <c r="AF10" s="134"/>
      <c r="AG10" s="134"/>
      <c r="AH10" s="134"/>
      <c r="AI10" s="17"/>
      <c r="AJ10" s="134"/>
      <c r="AK10" s="25"/>
      <c r="AL10" s="12"/>
      <c r="AM10" s="65"/>
      <c r="AN10" s="9"/>
      <c r="AO10" s="167"/>
      <c r="AP10" s="12"/>
      <c r="BH10" s="176"/>
      <c r="BI10" s="177"/>
      <c r="BJ10" s="177"/>
      <c r="BK10" s="177"/>
      <c r="BL10" s="178"/>
      <c r="BN10" s="176"/>
      <c r="BO10" s="177"/>
      <c r="BP10" s="177"/>
      <c r="BQ10" s="177"/>
      <c r="BR10" s="178"/>
      <c r="BT10" s="185"/>
      <c r="BU10" s="186"/>
      <c r="BV10" s="186"/>
      <c r="BW10" s="186"/>
      <c r="BX10" s="187"/>
      <c r="BZ10" s="185"/>
      <c r="CA10" s="186"/>
      <c r="CB10" s="186"/>
      <c r="CC10" s="186"/>
      <c r="CD10" s="187"/>
      <c r="CE10" s="135"/>
    </row>
    <row r="11" spans="1:100" ht="3.95" customHeight="1" x14ac:dyDescent="0.25">
      <c r="B11" s="9"/>
      <c r="C11" s="10"/>
      <c r="D11" s="10"/>
      <c r="E11" s="10"/>
      <c r="F11" s="17"/>
      <c r="G11" s="16"/>
      <c r="H11" s="17"/>
      <c r="I11" s="16"/>
      <c r="J11" s="17"/>
      <c r="K11" s="16"/>
      <c r="L11" s="17"/>
      <c r="M11" s="11"/>
      <c r="N11" s="11"/>
      <c r="O11" s="102"/>
      <c r="P11" s="25"/>
      <c r="Q11" s="11"/>
      <c r="R11" s="17"/>
      <c r="S11" s="16"/>
      <c r="T11" s="17"/>
      <c r="U11" s="134"/>
      <c r="V11" s="134"/>
      <c r="W11" s="134"/>
      <c r="X11" s="17"/>
      <c r="Y11" s="11"/>
      <c r="Z11" s="25"/>
      <c r="AA11" s="25"/>
      <c r="AB11" s="25"/>
      <c r="AC11" s="17"/>
      <c r="AD11" s="16"/>
      <c r="AE11" s="17"/>
      <c r="AF11" s="134"/>
      <c r="AG11" s="134"/>
      <c r="AH11" s="134"/>
      <c r="AI11" s="17"/>
      <c r="AJ11" s="134"/>
      <c r="AK11" s="25"/>
      <c r="AL11" s="12"/>
      <c r="AM11" s="65"/>
      <c r="AN11" s="9"/>
      <c r="AO11" s="167"/>
      <c r="AP11" s="12"/>
      <c r="BH11" s="176"/>
      <c r="BI11" s="177"/>
      <c r="BJ11" s="177"/>
      <c r="BK11" s="177"/>
      <c r="BL11" s="178"/>
      <c r="BN11" s="176"/>
      <c r="BO11" s="177"/>
      <c r="BP11" s="177"/>
      <c r="BQ11" s="177"/>
      <c r="BR11" s="178"/>
      <c r="BT11" s="185"/>
      <c r="BU11" s="186"/>
      <c r="BV11" s="186"/>
      <c r="BW11" s="186"/>
      <c r="BX11" s="187"/>
      <c r="BZ11" s="185"/>
      <c r="CA11" s="186"/>
      <c r="CB11" s="186"/>
      <c r="CC11" s="186"/>
      <c r="CD11" s="187"/>
      <c r="CE11" s="135"/>
    </row>
    <row r="12" spans="1:100" ht="12.75" customHeight="1" x14ac:dyDescent="0.25">
      <c r="B12" s="9"/>
      <c r="C12" s="10" t="s">
        <v>41</v>
      </c>
      <c r="D12" s="10"/>
      <c r="E12" s="10"/>
      <c r="F12" s="77">
        <v>15</v>
      </c>
      <c r="G12" s="14"/>
      <c r="H12" s="77">
        <v>9</v>
      </c>
      <c r="I12" s="16"/>
      <c r="J12" s="77"/>
      <c r="K12" s="16"/>
      <c r="L12" s="77"/>
      <c r="M12" s="11"/>
      <c r="N12" s="11"/>
      <c r="O12" s="102"/>
      <c r="P12" s="25"/>
      <c r="Q12" s="11"/>
      <c r="R12" s="138">
        <f>IF(AND(F12=0,H12=0,J12=0,L12=0),"N/A",F12+H12+J12+L12)</f>
        <v>24</v>
      </c>
      <c r="S12" s="16"/>
      <c r="T12" s="17"/>
      <c r="U12" s="134"/>
      <c r="V12" s="134"/>
      <c r="W12" s="134"/>
      <c r="X12" s="17"/>
      <c r="Y12" s="11"/>
      <c r="Z12" s="25"/>
      <c r="AA12" s="25"/>
      <c r="AB12" s="25"/>
      <c r="AC12" s="17"/>
      <c r="AD12" s="16"/>
      <c r="AE12" s="17"/>
      <c r="AF12" s="134"/>
      <c r="AG12" s="134"/>
      <c r="AH12" s="134"/>
      <c r="AI12" s="17"/>
      <c r="AJ12" s="134"/>
      <c r="AK12" s="25"/>
      <c r="AL12" s="12"/>
      <c r="AM12" s="65"/>
      <c r="AN12" s="9"/>
      <c r="AO12" s="167"/>
      <c r="AP12" s="12"/>
      <c r="BH12" s="176"/>
      <c r="BI12" s="177"/>
      <c r="BJ12" s="177"/>
      <c r="BK12" s="177"/>
      <c r="BL12" s="178"/>
      <c r="BN12" s="176"/>
      <c r="BO12" s="177"/>
      <c r="BP12" s="177"/>
      <c r="BQ12" s="177"/>
      <c r="BR12" s="178"/>
      <c r="BT12" s="185"/>
      <c r="BU12" s="186"/>
      <c r="BV12" s="186"/>
      <c r="BW12" s="186"/>
      <c r="BX12" s="187"/>
      <c r="BZ12" s="185"/>
      <c r="CA12" s="186"/>
      <c r="CB12" s="186"/>
      <c r="CC12" s="186"/>
      <c r="CD12" s="187"/>
      <c r="CE12" s="135"/>
    </row>
    <row r="13" spans="1:100" ht="3.95" customHeight="1" x14ac:dyDescent="0.2">
      <c r="A13" s="65"/>
      <c r="B13" s="9"/>
      <c r="C13" s="10"/>
      <c r="D13" s="10"/>
      <c r="E13" s="10"/>
      <c r="F13" s="44"/>
      <c r="G13" s="16"/>
      <c r="H13" s="44"/>
      <c r="I13" s="16"/>
      <c r="J13" s="44"/>
      <c r="K13" s="16"/>
      <c r="L13" s="44"/>
      <c r="M13" s="11"/>
      <c r="N13" s="11"/>
      <c r="O13" s="18"/>
      <c r="P13" s="25"/>
      <c r="Q13" s="11"/>
      <c r="R13" s="17"/>
      <c r="S13" s="16"/>
      <c r="T13" s="17"/>
      <c r="U13" s="134"/>
      <c r="V13" s="134"/>
      <c r="W13" s="134"/>
      <c r="X13" s="17"/>
      <c r="Y13" s="11"/>
      <c r="Z13" s="25"/>
      <c r="AA13" s="25"/>
      <c r="AB13" s="25"/>
      <c r="AC13" s="17"/>
      <c r="AD13" s="16"/>
      <c r="AE13" s="17"/>
      <c r="AF13" s="134"/>
      <c r="AG13" s="134"/>
      <c r="AH13" s="134"/>
      <c r="AI13" s="17"/>
      <c r="AJ13" s="134"/>
      <c r="AK13" s="25"/>
      <c r="AL13" s="12"/>
      <c r="AM13" s="65"/>
      <c r="AN13" s="9"/>
      <c r="AO13" s="167"/>
      <c r="AP13" s="12"/>
      <c r="AQ13" s="65"/>
      <c r="AR13" s="11"/>
      <c r="AS13" s="11"/>
      <c r="AT13" s="11"/>
      <c r="AU13" s="11"/>
      <c r="AV13" s="11"/>
      <c r="AW13" s="11"/>
      <c r="AX13" s="11"/>
      <c r="AY13" s="11"/>
      <c r="AZ13" s="11"/>
      <c r="BA13" s="11"/>
      <c r="BB13" s="11"/>
      <c r="BC13" s="11"/>
      <c r="BD13" s="11"/>
      <c r="BE13" s="11"/>
      <c r="BF13" s="11"/>
      <c r="BG13" s="11"/>
      <c r="BH13" s="179"/>
      <c r="BI13" s="180"/>
      <c r="BJ13" s="180"/>
      <c r="BK13" s="180"/>
      <c r="BL13" s="181"/>
      <c r="BN13" s="179"/>
      <c r="BO13" s="180"/>
      <c r="BP13" s="180"/>
      <c r="BQ13" s="180"/>
      <c r="BR13" s="181"/>
      <c r="BT13" s="188"/>
      <c r="BU13" s="189"/>
      <c r="BV13" s="189"/>
      <c r="BW13" s="189"/>
      <c r="BX13" s="190"/>
      <c r="BY13" s="11"/>
      <c r="BZ13" s="188"/>
      <c r="CA13" s="189"/>
      <c r="CB13" s="189"/>
      <c r="CC13" s="189"/>
      <c r="CD13" s="190"/>
      <c r="CE13" s="135"/>
      <c r="CF13" s="84"/>
      <c r="CG13" s="84"/>
      <c r="CH13" s="84"/>
      <c r="CI13" s="84"/>
      <c r="CJ13" s="84"/>
      <c r="CK13" s="84"/>
      <c r="CL13" s="84"/>
      <c r="CM13" s="84"/>
      <c r="CN13" s="11"/>
      <c r="CO13" s="84"/>
      <c r="CP13" s="84"/>
      <c r="CQ13" s="11"/>
      <c r="CR13" s="11"/>
      <c r="CS13" s="11"/>
      <c r="CT13" s="11"/>
      <c r="CU13" s="11"/>
      <c r="CV13" s="11"/>
    </row>
    <row r="14" spans="1:100" ht="12.75" customHeight="1" x14ac:dyDescent="0.25">
      <c r="B14" s="9"/>
      <c r="C14" s="10" t="s">
        <v>30</v>
      </c>
      <c r="D14" s="10"/>
      <c r="E14" s="10"/>
      <c r="F14" s="76">
        <f>IF(AND(F$16="",F$24=""),"",(IF(F$16="",F$16=0,F$16))+(IF(F$24="",F$24=0,F$24)))</f>
        <v>15</v>
      </c>
      <c r="G14" s="14"/>
      <c r="H14" s="76">
        <f>IF(AND(H$16="",H$24=""),"",(IF(H$16="",H$16=0,H$16))+(IF(H$24="",H$24=0,H$24)))</f>
        <v>13</v>
      </c>
      <c r="I14" s="16"/>
      <c r="J14" s="76" t="str">
        <f>IF(AND(J$16="",J$24=""),"",(IF(J$16="",J$16=0,J$16))+(IF(J$24="",J$24=0,J$24)))</f>
        <v/>
      </c>
      <c r="K14" s="16"/>
      <c r="L14" s="76" t="str">
        <f>IF(AND(L$16="",L$24=""),"",(IF(L$16="",L$16=0,L$16))+(IF(L$24="",L$24=0,L$24)))</f>
        <v/>
      </c>
      <c r="M14" s="11"/>
      <c r="N14" s="11"/>
      <c r="O14" s="29" t="e">
        <f>(F14+H14)+(L14)</f>
        <v>#VALUE!</v>
      </c>
      <c r="P14" s="25"/>
      <c r="Q14" s="11"/>
      <c r="R14" s="138">
        <f>IF(AND(F14="",H14="",J14="",L14=""),"N/A",IF(F14="",0,F14)+IF(H14="",0,H14)+IF(J14="",0,J14)+IF(L14="",0,L14))</f>
        <v>28</v>
      </c>
      <c r="S14" s="16"/>
      <c r="T14" s="17"/>
      <c r="U14" s="134"/>
      <c r="V14" s="134"/>
      <c r="W14" s="134"/>
      <c r="X14" s="17"/>
      <c r="Y14" s="11"/>
      <c r="Z14" s="25"/>
      <c r="AA14" s="25"/>
      <c r="AB14" s="25"/>
      <c r="AC14" s="17"/>
      <c r="AD14" s="16"/>
      <c r="AE14" s="17"/>
      <c r="AF14" s="134"/>
      <c r="AG14" s="134"/>
      <c r="AH14" s="134"/>
      <c r="AI14" s="17"/>
      <c r="AJ14" s="134"/>
      <c r="AK14" s="25"/>
      <c r="AL14" s="12"/>
      <c r="AM14" s="65"/>
      <c r="AN14" s="9"/>
      <c r="AO14" s="167"/>
      <c r="AP14" s="12"/>
      <c r="BH14" s="51"/>
      <c r="BI14" s="51"/>
      <c r="BJ14" s="51"/>
      <c r="BK14" s="51"/>
      <c r="BL14" s="51"/>
      <c r="BM14" s="11"/>
      <c r="BN14" s="51"/>
      <c r="BO14" s="51"/>
      <c r="BP14" s="51"/>
      <c r="BQ14" s="51"/>
      <c r="BR14" s="51"/>
      <c r="BS14" s="11"/>
      <c r="BT14" s="51"/>
      <c r="BU14" s="51"/>
      <c r="BV14" s="51"/>
      <c r="BW14" s="51"/>
      <c r="BX14" s="51"/>
      <c r="BZ14" s="51"/>
      <c r="CA14" s="51"/>
      <c r="CB14" s="51"/>
      <c r="CC14" s="51"/>
      <c r="CD14" s="51"/>
    </row>
    <row r="15" spans="1:100" ht="3.95" customHeight="1" x14ac:dyDescent="0.25">
      <c r="B15" s="9"/>
      <c r="C15" s="10"/>
      <c r="D15" s="10"/>
      <c r="E15" s="10"/>
      <c r="F15" s="81"/>
      <c r="G15" s="16"/>
      <c r="H15" s="81"/>
      <c r="I15" s="16"/>
      <c r="J15" s="81"/>
      <c r="K15" s="16"/>
      <c r="L15" s="81"/>
      <c r="M15" s="11"/>
      <c r="N15" s="11"/>
      <c r="O15" s="78"/>
      <c r="P15" s="25"/>
      <c r="Q15" s="11"/>
      <c r="R15" s="17"/>
      <c r="S15" s="16"/>
      <c r="T15" s="17"/>
      <c r="U15" s="134"/>
      <c r="V15" s="134"/>
      <c r="W15" s="134"/>
      <c r="X15" s="17"/>
      <c r="Y15" s="11"/>
      <c r="Z15" s="25"/>
      <c r="AA15" s="25"/>
      <c r="AB15" s="25"/>
      <c r="AC15" s="17"/>
      <c r="AD15" s="16"/>
      <c r="AE15" s="17"/>
      <c r="AF15" s="134"/>
      <c r="AG15" s="134"/>
      <c r="AH15" s="134"/>
      <c r="AI15" s="17"/>
      <c r="AJ15" s="134"/>
      <c r="AK15" s="25"/>
      <c r="AL15" s="12"/>
      <c r="AM15" s="65"/>
      <c r="AN15" s="9"/>
      <c r="AO15" s="167"/>
      <c r="AP15" s="12"/>
      <c r="BH15" s="51"/>
      <c r="BI15" s="51"/>
      <c r="BJ15" s="51"/>
      <c r="BK15" s="51"/>
      <c r="BL15" s="51"/>
      <c r="BM15" s="11"/>
      <c r="BN15" s="51"/>
      <c r="BO15" s="51"/>
      <c r="BP15" s="51"/>
      <c r="BQ15" s="51"/>
      <c r="BR15" s="51"/>
      <c r="BS15" s="11"/>
      <c r="BT15" s="51"/>
      <c r="BU15" s="51"/>
      <c r="BV15" s="51"/>
      <c r="BW15" s="51"/>
      <c r="BX15" s="51"/>
      <c r="BZ15" s="51"/>
      <c r="CA15" s="51"/>
      <c r="CB15" s="51"/>
      <c r="CC15" s="51"/>
      <c r="CD15" s="51"/>
    </row>
    <row r="16" spans="1:100" ht="12.75" customHeight="1" x14ac:dyDescent="0.25">
      <c r="B16" s="9"/>
      <c r="C16" s="10" t="s">
        <v>47</v>
      </c>
      <c r="D16" s="10"/>
      <c r="E16" s="10"/>
      <c r="F16" s="76" t="str">
        <f>IF(AND(F$18="",F$20=""),"",F18+F20)</f>
        <v/>
      </c>
      <c r="G16" s="14"/>
      <c r="H16" s="76">
        <f>IF(AND(H$18="",H$20=""),"",H18+H20)</f>
        <v>4</v>
      </c>
      <c r="I16" s="16"/>
      <c r="J16" s="76" t="str">
        <f>IF(AND(J$18="",J$20=""),"",J18+J20)</f>
        <v/>
      </c>
      <c r="K16" s="16"/>
      <c r="L16" s="76" t="str">
        <f>IF(AND(L$18="",L$20=""),"",L18+L20)</f>
        <v/>
      </c>
      <c r="M16" s="11"/>
      <c r="N16" s="11"/>
      <c r="O16" s="78"/>
      <c r="P16" s="25"/>
      <c r="Q16" s="11"/>
      <c r="R16" s="138">
        <f>IF(AND(F16="",H16="",J16="",L16=""),"N/A",IF(F16="",0,F16)+IF(H16="",0,H16)+IF(J16="",0,J16)+IF(L16="",0,L16))</f>
        <v>4</v>
      </c>
      <c r="S16" s="16"/>
      <c r="T16" s="17"/>
      <c r="U16" s="134"/>
      <c r="V16" s="134"/>
      <c r="W16" s="134"/>
      <c r="X16" s="17"/>
      <c r="Y16" s="11"/>
      <c r="Z16" s="25"/>
      <c r="AA16" s="25"/>
      <c r="AB16" s="25"/>
      <c r="AC16" s="17"/>
      <c r="AD16" s="16"/>
      <c r="AE16" s="17"/>
      <c r="AF16" s="134"/>
      <c r="AG16" s="134"/>
      <c r="AH16" s="134"/>
      <c r="AI16" s="17"/>
      <c r="AJ16" s="134"/>
      <c r="AK16" s="25"/>
      <c r="AL16" s="12"/>
      <c r="AM16" s="65"/>
      <c r="AN16" s="9"/>
      <c r="AO16" s="167"/>
      <c r="AP16" s="12"/>
      <c r="BH16" s="51"/>
      <c r="BI16" s="51"/>
      <c r="BJ16" s="51"/>
      <c r="BK16" s="51"/>
      <c r="BL16" s="51"/>
      <c r="BM16" s="11"/>
      <c r="BN16" s="51"/>
      <c r="BO16" s="51"/>
      <c r="BP16" s="51"/>
      <c r="BQ16" s="51"/>
      <c r="BR16" s="51"/>
      <c r="BS16" s="11"/>
      <c r="BT16" s="51"/>
      <c r="BU16" s="51"/>
      <c r="BV16" s="51"/>
      <c r="BW16" s="51"/>
      <c r="BX16" s="51"/>
      <c r="BZ16" s="51"/>
      <c r="CA16" s="51"/>
      <c r="CB16" s="51"/>
      <c r="CC16" s="51"/>
      <c r="CD16" s="51"/>
    </row>
    <row r="17" spans="2:100" ht="3.95" customHeight="1" x14ac:dyDescent="0.25">
      <c r="B17" s="9"/>
      <c r="C17" s="10"/>
      <c r="D17" s="10"/>
      <c r="E17" s="10"/>
      <c r="F17" s="81"/>
      <c r="G17" s="16"/>
      <c r="H17" s="81"/>
      <c r="I17" s="16"/>
      <c r="J17" s="81"/>
      <c r="K17" s="16"/>
      <c r="L17" s="81"/>
      <c r="M17" s="11"/>
      <c r="N17" s="11"/>
      <c r="O17" s="78"/>
      <c r="P17" s="25"/>
      <c r="Q17" s="11"/>
      <c r="R17" s="17"/>
      <c r="S17" s="16"/>
      <c r="T17" s="17"/>
      <c r="U17" s="134"/>
      <c r="V17" s="134"/>
      <c r="W17" s="134"/>
      <c r="X17" s="17"/>
      <c r="Y17" s="11"/>
      <c r="Z17" s="25"/>
      <c r="AA17" s="25"/>
      <c r="AB17" s="25"/>
      <c r="AC17" s="17"/>
      <c r="AD17" s="16"/>
      <c r="AE17" s="17"/>
      <c r="AF17" s="134"/>
      <c r="AG17" s="134"/>
      <c r="AH17" s="134"/>
      <c r="AI17" s="17"/>
      <c r="AJ17" s="134"/>
      <c r="AK17" s="25"/>
      <c r="AL17" s="12"/>
      <c r="AM17" s="65"/>
      <c r="AN17" s="9"/>
      <c r="AO17" s="167"/>
      <c r="AP17" s="12"/>
      <c r="BH17" s="51"/>
      <c r="BI17" s="51"/>
      <c r="BJ17" s="51"/>
      <c r="BK17" s="51"/>
      <c r="BL17" s="51"/>
      <c r="BM17" s="11"/>
      <c r="BN17" s="51"/>
      <c r="BO17" s="51"/>
      <c r="BP17" s="51"/>
      <c r="BQ17" s="51"/>
      <c r="BR17" s="51"/>
      <c r="BS17" s="11"/>
      <c r="BT17" s="51"/>
      <c r="BU17" s="51"/>
      <c r="BV17" s="51"/>
      <c r="BW17" s="51"/>
      <c r="BX17" s="51"/>
      <c r="BZ17" s="51"/>
      <c r="CA17" s="51"/>
      <c r="CB17" s="51"/>
      <c r="CC17" s="51"/>
      <c r="CD17" s="51"/>
    </row>
    <row r="18" spans="2:100" ht="12.75" customHeight="1" x14ac:dyDescent="0.25">
      <c r="B18" s="9"/>
      <c r="C18" s="10" t="s">
        <v>42</v>
      </c>
      <c r="D18" s="10"/>
      <c r="E18" s="10"/>
      <c r="F18" s="77"/>
      <c r="G18" s="14"/>
      <c r="H18" s="77"/>
      <c r="I18" s="16"/>
      <c r="J18" s="76"/>
      <c r="K18" s="16"/>
      <c r="L18" s="77"/>
      <c r="M18" s="11"/>
      <c r="N18" s="11"/>
      <c r="O18" s="78"/>
      <c r="P18" s="25"/>
      <c r="Q18" s="11"/>
      <c r="R18" s="138" t="str">
        <f>IF(AND(F18=0,H18=0,J18=0,L18=0),"N/A",F18+H18+J18+L18)</f>
        <v>N/A</v>
      </c>
      <c r="S18" s="16"/>
      <c r="T18" s="17"/>
      <c r="U18" s="134"/>
      <c r="V18" s="134"/>
      <c r="W18" s="134"/>
      <c r="X18" s="17"/>
      <c r="Y18" s="11"/>
      <c r="Z18" s="25"/>
      <c r="AA18" s="25"/>
      <c r="AB18" s="25"/>
      <c r="AC18" s="17"/>
      <c r="AD18" s="16"/>
      <c r="AE18" s="17"/>
      <c r="AF18" s="134"/>
      <c r="AG18" s="134"/>
      <c r="AH18" s="134"/>
      <c r="AI18" s="17"/>
      <c r="AJ18" s="134"/>
      <c r="AK18" s="25"/>
      <c r="AL18" s="12"/>
      <c r="AM18" s="65"/>
      <c r="AN18" s="9"/>
      <c r="AO18" s="167"/>
      <c r="AP18" s="12"/>
      <c r="BH18" s="51"/>
      <c r="BI18" s="51"/>
      <c r="BJ18" s="51"/>
      <c r="BK18" s="51"/>
      <c r="BL18" s="51"/>
      <c r="BM18" s="11"/>
      <c r="BN18" s="51"/>
      <c r="BO18" s="51"/>
      <c r="BP18" s="51"/>
      <c r="BQ18" s="51"/>
      <c r="BR18" s="51"/>
      <c r="BS18" s="11"/>
      <c r="BT18" s="51"/>
      <c r="BU18" s="51"/>
      <c r="BV18" s="51"/>
      <c r="BW18" s="51"/>
      <c r="BX18" s="51"/>
      <c r="BZ18" s="51"/>
      <c r="CA18" s="51"/>
      <c r="CB18" s="51"/>
      <c r="CC18" s="51"/>
      <c r="CD18" s="51"/>
    </row>
    <row r="19" spans="2:100" ht="3.95" customHeight="1" x14ac:dyDescent="0.25">
      <c r="B19" s="9"/>
      <c r="C19" s="10"/>
      <c r="D19" s="10"/>
      <c r="E19" s="10"/>
      <c r="F19" s="81"/>
      <c r="G19" s="16"/>
      <c r="H19" s="81"/>
      <c r="I19" s="16"/>
      <c r="J19" s="81"/>
      <c r="K19" s="16"/>
      <c r="L19" s="81"/>
      <c r="M19" s="11"/>
      <c r="N19" s="11"/>
      <c r="O19" s="78"/>
      <c r="P19" s="25"/>
      <c r="Q19" s="11"/>
      <c r="R19" s="17"/>
      <c r="S19" s="16"/>
      <c r="T19" s="17"/>
      <c r="U19" s="134"/>
      <c r="V19" s="134"/>
      <c r="W19" s="134"/>
      <c r="X19" s="17"/>
      <c r="Y19" s="11"/>
      <c r="Z19" s="25"/>
      <c r="AA19" s="25"/>
      <c r="AB19" s="25"/>
      <c r="AC19" s="17"/>
      <c r="AD19" s="16"/>
      <c r="AE19" s="17"/>
      <c r="AF19" s="134"/>
      <c r="AG19" s="134"/>
      <c r="AH19" s="134"/>
      <c r="AI19" s="17"/>
      <c r="AJ19" s="134"/>
      <c r="AK19" s="25"/>
      <c r="AL19" s="12"/>
      <c r="AM19" s="65"/>
      <c r="AN19" s="9"/>
      <c r="AO19" s="167"/>
      <c r="AP19" s="12"/>
      <c r="BH19" s="51"/>
      <c r="BI19" s="51"/>
      <c r="BJ19" s="51"/>
      <c r="BK19" s="51"/>
      <c r="BL19" s="51"/>
      <c r="BM19" s="11"/>
      <c r="BN19" s="51"/>
      <c r="BO19" s="51"/>
      <c r="BP19" s="51"/>
      <c r="BQ19" s="51"/>
      <c r="BR19" s="51"/>
      <c r="BS19" s="11"/>
      <c r="BT19" s="51"/>
      <c r="BU19" s="51"/>
      <c r="BV19" s="51"/>
      <c r="BW19" s="51"/>
      <c r="BX19" s="51"/>
      <c r="BZ19" s="51"/>
      <c r="CA19" s="51"/>
      <c r="CB19" s="51"/>
      <c r="CC19" s="51"/>
      <c r="CD19" s="51"/>
    </row>
    <row r="20" spans="2:100" ht="12.75" customHeight="1" x14ac:dyDescent="0.25">
      <c r="B20" s="9"/>
      <c r="C20" s="10" t="s">
        <v>43</v>
      </c>
      <c r="D20" s="10"/>
      <c r="E20" s="10"/>
      <c r="F20" s="77"/>
      <c r="G20" s="14"/>
      <c r="H20" s="77">
        <v>4</v>
      </c>
      <c r="I20" s="16"/>
      <c r="J20" s="76"/>
      <c r="K20" s="16"/>
      <c r="L20" s="77"/>
      <c r="M20" s="11"/>
      <c r="N20" s="11"/>
      <c r="O20" s="78"/>
      <c r="P20" s="25"/>
      <c r="Q20" s="11"/>
      <c r="R20" s="138">
        <f>IF(AND(F20=0,H20=0,J20=0,L20=0),"N/A",F20+H20+J20+L20)</f>
        <v>4</v>
      </c>
      <c r="S20" s="16"/>
      <c r="T20" s="17"/>
      <c r="U20" s="134"/>
      <c r="V20" s="134"/>
      <c r="W20" s="134"/>
      <c r="X20" s="17"/>
      <c r="Y20" s="11"/>
      <c r="Z20" s="25"/>
      <c r="AA20" s="25"/>
      <c r="AB20" s="25"/>
      <c r="AC20" s="17"/>
      <c r="AD20" s="16"/>
      <c r="AE20" s="17"/>
      <c r="AF20" s="134"/>
      <c r="AG20" s="134"/>
      <c r="AH20" s="134"/>
      <c r="AI20" s="17"/>
      <c r="AJ20" s="134"/>
      <c r="AK20" s="25"/>
      <c r="AL20" s="12"/>
      <c r="AM20" s="65"/>
      <c r="AN20" s="9"/>
      <c r="AO20" s="167"/>
      <c r="AP20" s="12"/>
      <c r="BH20" s="51"/>
      <c r="BI20" s="51"/>
      <c r="BJ20" s="51"/>
      <c r="BK20" s="51"/>
      <c r="BL20" s="51"/>
      <c r="BM20" s="11"/>
      <c r="BN20" s="51"/>
      <c r="BO20" s="51"/>
      <c r="BP20" s="51"/>
      <c r="BQ20" s="51"/>
      <c r="BR20" s="51"/>
      <c r="BS20" s="11"/>
      <c r="BT20" s="51"/>
      <c r="BU20" s="51"/>
      <c r="BV20" s="51"/>
      <c r="BW20" s="51"/>
      <c r="BX20" s="51"/>
      <c r="BZ20" s="51"/>
      <c r="CA20" s="51"/>
      <c r="CB20" s="51"/>
      <c r="CC20" s="51"/>
      <c r="CD20" s="51"/>
    </row>
    <row r="21" spans="2:100" ht="3.95" customHeight="1" x14ac:dyDescent="0.25">
      <c r="B21" s="9"/>
      <c r="C21" s="10"/>
      <c r="D21" s="10"/>
      <c r="E21" s="10"/>
      <c r="F21" s="81"/>
      <c r="G21" s="16"/>
      <c r="H21" s="81"/>
      <c r="I21" s="16"/>
      <c r="J21" s="81"/>
      <c r="K21" s="16"/>
      <c r="L21" s="81"/>
      <c r="M21" s="11"/>
      <c r="N21" s="11"/>
      <c r="O21" s="78"/>
      <c r="P21" s="25"/>
      <c r="Q21" s="11"/>
      <c r="R21" s="17"/>
      <c r="S21" s="16"/>
      <c r="T21" s="17"/>
      <c r="U21" s="134"/>
      <c r="V21" s="134"/>
      <c r="W21" s="134"/>
      <c r="X21" s="17"/>
      <c r="Y21" s="11"/>
      <c r="Z21" s="25"/>
      <c r="AA21" s="25"/>
      <c r="AB21" s="25"/>
      <c r="AC21" s="17"/>
      <c r="AD21" s="16"/>
      <c r="AE21" s="17"/>
      <c r="AF21" s="134"/>
      <c r="AG21" s="134"/>
      <c r="AH21" s="134"/>
      <c r="AI21" s="17"/>
      <c r="AJ21" s="134"/>
      <c r="AK21" s="25"/>
      <c r="AL21" s="12"/>
      <c r="AM21" s="65"/>
      <c r="AN21" s="9"/>
      <c r="AO21" s="167"/>
      <c r="AP21" s="12"/>
      <c r="BH21" s="51"/>
      <c r="BI21" s="51"/>
      <c r="BJ21" s="51"/>
      <c r="BK21" s="51"/>
      <c r="BL21" s="51"/>
      <c r="BM21" s="11"/>
      <c r="BN21" s="51"/>
      <c r="BO21" s="51"/>
      <c r="BP21" s="51"/>
      <c r="BQ21" s="51"/>
      <c r="BR21" s="51"/>
      <c r="BS21" s="11"/>
      <c r="BT21" s="51"/>
      <c r="BU21" s="51"/>
      <c r="BV21" s="51"/>
      <c r="BW21" s="51"/>
      <c r="BX21" s="51"/>
      <c r="BZ21" s="51"/>
      <c r="CA21" s="51"/>
      <c r="CB21" s="51"/>
      <c r="CC21" s="51"/>
      <c r="CD21" s="51"/>
    </row>
    <row r="22" spans="2:100" ht="12.75" customHeight="1" x14ac:dyDescent="0.25">
      <c r="B22" s="9"/>
      <c r="C22" s="10" t="s">
        <v>52</v>
      </c>
      <c r="D22" s="10"/>
      <c r="E22" s="10"/>
      <c r="F22" s="77"/>
      <c r="G22" s="14"/>
      <c r="H22" s="77">
        <v>6</v>
      </c>
      <c r="I22" s="16"/>
      <c r="J22" s="76"/>
      <c r="K22" s="16"/>
      <c r="L22" s="77"/>
      <c r="M22" s="11"/>
      <c r="N22" s="11"/>
      <c r="O22" s="78"/>
      <c r="P22" s="25"/>
      <c r="Q22" s="11"/>
      <c r="R22" s="138">
        <f>IF(AND(F22=0,H22=0,J22=0,L22=0),"N/A",F22+H22+J22+L22)</f>
        <v>6</v>
      </c>
      <c r="S22" s="16"/>
      <c r="T22" s="17"/>
      <c r="U22" s="134"/>
      <c r="V22" s="134"/>
      <c r="W22" s="134"/>
      <c r="X22" s="17"/>
      <c r="Y22" s="11"/>
      <c r="Z22" s="25"/>
      <c r="AA22" s="25"/>
      <c r="AB22" s="25"/>
      <c r="AC22" s="17"/>
      <c r="AD22" s="16"/>
      <c r="AE22" s="17"/>
      <c r="AF22" s="134"/>
      <c r="AG22" s="134"/>
      <c r="AH22" s="134"/>
      <c r="AI22" s="17"/>
      <c r="AJ22" s="134"/>
      <c r="AK22" s="25"/>
      <c r="AL22" s="12"/>
      <c r="AM22" s="65"/>
      <c r="AN22" s="9"/>
      <c r="AO22" s="167"/>
      <c r="AP22" s="12"/>
      <c r="BH22" s="51"/>
      <c r="BI22" s="51"/>
      <c r="BJ22" s="51"/>
      <c r="BK22" s="51"/>
      <c r="BL22" s="51"/>
      <c r="BM22" s="11"/>
      <c r="BN22" s="51"/>
      <c r="BO22" s="51"/>
      <c r="BP22" s="51"/>
      <c r="BQ22" s="51"/>
      <c r="BR22" s="51"/>
      <c r="BS22" s="11"/>
      <c r="BT22" s="51"/>
      <c r="BU22" s="51"/>
      <c r="BV22" s="51"/>
      <c r="BW22" s="51"/>
      <c r="BX22" s="51"/>
      <c r="BZ22" s="51"/>
      <c r="CA22" s="51"/>
      <c r="CB22" s="51"/>
      <c r="CC22" s="51"/>
      <c r="CD22" s="51"/>
    </row>
    <row r="23" spans="2:100" ht="3.95" customHeight="1" x14ac:dyDescent="0.25">
      <c r="B23" s="9"/>
      <c r="C23" s="10"/>
      <c r="D23" s="10"/>
      <c r="E23" s="10"/>
      <c r="F23" s="81"/>
      <c r="G23" s="16"/>
      <c r="H23" s="81"/>
      <c r="I23" s="16"/>
      <c r="J23" s="81"/>
      <c r="K23" s="16"/>
      <c r="L23" s="81"/>
      <c r="M23" s="11"/>
      <c r="N23" s="11"/>
      <c r="O23" s="78"/>
      <c r="P23" s="25"/>
      <c r="Q23" s="11"/>
      <c r="R23" s="17"/>
      <c r="S23" s="16"/>
      <c r="T23" s="17"/>
      <c r="U23" s="134"/>
      <c r="V23" s="134"/>
      <c r="W23" s="134"/>
      <c r="X23" s="17"/>
      <c r="Y23" s="11"/>
      <c r="Z23" s="25"/>
      <c r="AA23" s="25"/>
      <c r="AB23" s="25"/>
      <c r="AC23" s="17"/>
      <c r="AD23" s="16"/>
      <c r="AE23" s="17"/>
      <c r="AF23" s="134"/>
      <c r="AG23" s="134"/>
      <c r="AH23" s="134"/>
      <c r="AI23" s="17"/>
      <c r="AJ23" s="134"/>
      <c r="AK23" s="25"/>
      <c r="AL23" s="12"/>
      <c r="AM23" s="65"/>
      <c r="AN23" s="9"/>
      <c r="AO23" s="167"/>
      <c r="AP23" s="12"/>
      <c r="BH23" s="51"/>
      <c r="BI23" s="51"/>
      <c r="BJ23" s="51"/>
      <c r="BK23" s="51"/>
      <c r="BL23" s="51"/>
      <c r="BM23" s="11"/>
      <c r="BN23" s="51"/>
      <c r="BO23" s="51"/>
      <c r="BP23" s="51"/>
      <c r="BQ23" s="51"/>
      <c r="BR23" s="51"/>
      <c r="BS23" s="11"/>
      <c r="BT23" s="51"/>
      <c r="BU23" s="51"/>
      <c r="BV23" s="51"/>
      <c r="BW23" s="51"/>
      <c r="BX23" s="51"/>
      <c r="BZ23" s="51"/>
      <c r="CA23" s="51"/>
      <c r="CB23" s="51"/>
      <c r="CC23" s="51"/>
      <c r="CD23" s="51"/>
    </row>
    <row r="24" spans="2:100" ht="12.75" customHeight="1" x14ac:dyDescent="0.25">
      <c r="B24" s="9"/>
      <c r="C24" s="10" t="s">
        <v>48</v>
      </c>
      <c r="D24" s="10"/>
      <c r="E24" s="10"/>
      <c r="F24" s="76">
        <f>IF(AND(F$26="",F$28=""),"",(SUM(F$26:F$28)))</f>
        <v>15</v>
      </c>
      <c r="G24" s="14"/>
      <c r="H24" s="76">
        <f>IF(AND(H$26="",H$28=""),"",(SUM(H$26:H$28)))</f>
        <v>9</v>
      </c>
      <c r="I24" s="16"/>
      <c r="J24" s="76" t="str">
        <f>IF(AND(J$26="",J$28=""),"",(SUM(J$26:J$28)))</f>
        <v/>
      </c>
      <c r="K24" s="16"/>
      <c r="L24" s="76" t="str">
        <f>IF(AND(L$26="",L$28=""),"",(SUM(L$26:L$28)))</f>
        <v/>
      </c>
      <c r="M24" s="11"/>
      <c r="N24" s="11"/>
      <c r="O24" s="78"/>
      <c r="P24" s="25"/>
      <c r="Q24" s="11"/>
      <c r="R24" s="138">
        <f>IF(AND(F24="",H24="",J24="",L24=""),"N/A",IF(F24="",0,F24)+IF(H24="",0,H24)+IF(J24="",0,J24)+IF(L24="",0,L24))</f>
        <v>24</v>
      </c>
      <c r="S24" s="16"/>
      <c r="T24" s="17"/>
      <c r="U24" s="134"/>
      <c r="V24" s="134"/>
      <c r="W24" s="134"/>
      <c r="X24" s="17"/>
      <c r="Y24" s="11"/>
      <c r="Z24" s="25"/>
      <c r="AA24" s="25"/>
      <c r="AB24" s="25"/>
      <c r="AC24" s="17"/>
      <c r="AD24" s="16"/>
      <c r="AE24" s="17"/>
      <c r="AF24" s="134"/>
      <c r="AG24" s="134"/>
      <c r="AH24" s="134"/>
      <c r="AI24" s="17"/>
      <c r="AJ24" s="134"/>
      <c r="AK24" s="25"/>
      <c r="AL24" s="12"/>
      <c r="AM24" s="65"/>
      <c r="AN24" s="9"/>
      <c r="AO24" s="167"/>
      <c r="AP24" s="12"/>
      <c r="BH24" s="51"/>
      <c r="BI24" s="51"/>
      <c r="BJ24" s="51"/>
      <c r="BK24" s="51"/>
      <c r="BL24" s="51"/>
      <c r="BM24" s="11"/>
      <c r="BN24" s="51"/>
      <c r="BO24" s="51"/>
      <c r="BP24" s="51"/>
      <c r="BQ24" s="51"/>
      <c r="BR24" s="51"/>
      <c r="BS24" s="11"/>
      <c r="BT24" s="51"/>
      <c r="BU24" s="51"/>
      <c r="BV24" s="51"/>
      <c r="BW24" s="51"/>
      <c r="BX24" s="51"/>
      <c r="BZ24" s="51"/>
      <c r="CA24" s="51"/>
      <c r="CB24" s="51"/>
      <c r="CC24" s="51"/>
      <c r="CD24" s="51"/>
    </row>
    <row r="25" spans="2:100" ht="3.95" customHeight="1" x14ac:dyDescent="0.25">
      <c r="B25" s="9"/>
      <c r="C25" s="10"/>
      <c r="D25" s="10"/>
      <c r="E25" s="10"/>
      <c r="F25" s="81"/>
      <c r="G25" s="16"/>
      <c r="H25" s="81"/>
      <c r="I25" s="16"/>
      <c r="J25" s="81"/>
      <c r="K25" s="16"/>
      <c r="L25" s="81"/>
      <c r="M25" s="11"/>
      <c r="N25" s="11"/>
      <c r="O25" s="78"/>
      <c r="P25" s="25"/>
      <c r="Q25" s="11"/>
      <c r="R25" s="17"/>
      <c r="S25" s="16"/>
      <c r="T25" s="17"/>
      <c r="U25" s="134"/>
      <c r="V25" s="134"/>
      <c r="W25" s="134"/>
      <c r="X25" s="17"/>
      <c r="Y25" s="11"/>
      <c r="Z25" s="25"/>
      <c r="AA25" s="25"/>
      <c r="AB25" s="25"/>
      <c r="AC25" s="17"/>
      <c r="AD25" s="16"/>
      <c r="AE25" s="17"/>
      <c r="AF25" s="134"/>
      <c r="AG25" s="134"/>
      <c r="AH25" s="134"/>
      <c r="AI25" s="17"/>
      <c r="AJ25" s="134"/>
      <c r="AK25" s="25"/>
      <c r="AL25" s="12"/>
      <c r="AM25" s="65"/>
      <c r="AN25" s="9"/>
      <c r="AO25" s="167"/>
      <c r="AP25" s="12"/>
      <c r="BH25" s="51"/>
      <c r="BI25" s="51"/>
      <c r="BJ25" s="51"/>
      <c r="BK25" s="51"/>
      <c r="BL25" s="51"/>
      <c r="BM25" s="11"/>
      <c r="BN25" s="51"/>
      <c r="BO25" s="51"/>
      <c r="BP25" s="51"/>
      <c r="BQ25" s="51"/>
      <c r="BR25" s="51"/>
      <c r="BS25" s="11"/>
      <c r="BT25" s="51"/>
      <c r="BU25" s="51"/>
      <c r="BV25" s="51"/>
      <c r="BW25" s="51"/>
      <c r="BX25" s="51"/>
      <c r="BZ25" s="51"/>
      <c r="CA25" s="51"/>
      <c r="CB25" s="51"/>
      <c r="CC25" s="51"/>
      <c r="CD25" s="51"/>
    </row>
    <row r="26" spans="2:100" ht="12.75" customHeight="1" x14ac:dyDescent="0.25">
      <c r="B26" s="9"/>
      <c r="C26" s="10" t="s">
        <v>49</v>
      </c>
      <c r="D26" s="10"/>
      <c r="E26" s="10"/>
      <c r="F26" s="77">
        <v>6</v>
      </c>
      <c r="G26" s="14"/>
      <c r="H26" s="77"/>
      <c r="I26" s="16"/>
      <c r="J26" s="77"/>
      <c r="K26" s="16"/>
      <c r="L26" s="77"/>
      <c r="M26" s="11"/>
      <c r="N26" s="11"/>
      <c r="O26" s="78"/>
      <c r="P26" s="25"/>
      <c r="Q26" s="11"/>
      <c r="R26" s="138">
        <f>IF(AND(F26=0,H26=0,J26=0,L26=0),"N/A",F26+H26+J26+L26)</f>
        <v>6</v>
      </c>
      <c r="S26" s="16"/>
      <c r="T26" s="17"/>
      <c r="U26" s="134"/>
      <c r="V26" s="134"/>
      <c r="W26" s="134"/>
      <c r="X26" s="17"/>
      <c r="Y26" s="11"/>
      <c r="Z26" s="25"/>
      <c r="AA26" s="25"/>
      <c r="AB26" s="25"/>
      <c r="AC26" s="194" t="str">
        <f>CG8</f>
        <v/>
      </c>
      <c r="AD26" s="194"/>
      <c r="AE26" s="194"/>
      <c r="AF26" s="194"/>
      <c r="AG26" s="194"/>
      <c r="AH26" s="194"/>
      <c r="AI26" s="194"/>
      <c r="AJ26" s="194"/>
      <c r="AK26" s="194"/>
      <c r="AL26" s="12"/>
      <c r="AM26" s="65"/>
      <c r="AN26" s="9"/>
      <c r="AO26" s="167"/>
      <c r="AP26" s="12"/>
      <c r="BH26" s="51"/>
      <c r="BI26" s="51"/>
      <c r="BJ26" s="51"/>
      <c r="BK26" s="51"/>
      <c r="BL26" s="51"/>
      <c r="BM26" s="11"/>
      <c r="BN26" s="51"/>
      <c r="BO26" s="51"/>
      <c r="BP26" s="51"/>
      <c r="BQ26" s="51"/>
      <c r="BR26" s="51"/>
      <c r="BS26" s="11"/>
      <c r="BT26" s="51"/>
      <c r="BU26" s="51"/>
      <c r="BV26" s="51"/>
      <c r="BW26" s="51"/>
      <c r="BX26" s="51"/>
      <c r="BZ26" s="51"/>
      <c r="CA26" s="51"/>
      <c r="CB26" s="51"/>
      <c r="CC26" s="51"/>
      <c r="CD26" s="51"/>
    </row>
    <row r="27" spans="2:100" ht="3.95" customHeight="1" x14ac:dyDescent="0.25">
      <c r="B27" s="9"/>
      <c r="C27" s="10"/>
      <c r="D27" s="10"/>
      <c r="E27" s="10"/>
      <c r="F27" s="81"/>
      <c r="G27" s="16"/>
      <c r="H27" s="81"/>
      <c r="I27" s="16"/>
      <c r="J27" s="81"/>
      <c r="K27" s="16"/>
      <c r="L27" s="81"/>
      <c r="M27" s="11"/>
      <c r="N27" s="11"/>
      <c r="O27" s="78"/>
      <c r="P27" s="25"/>
      <c r="Q27" s="11"/>
      <c r="R27" s="17"/>
      <c r="S27" s="16"/>
      <c r="T27" s="17"/>
      <c r="U27" s="134"/>
      <c r="V27" s="134"/>
      <c r="W27" s="134"/>
      <c r="X27" s="17"/>
      <c r="Y27" s="11"/>
      <c r="Z27" s="25"/>
      <c r="AA27" s="25"/>
      <c r="AB27" s="25"/>
      <c r="AC27" s="194"/>
      <c r="AD27" s="194"/>
      <c r="AE27" s="194"/>
      <c r="AF27" s="194"/>
      <c r="AG27" s="194"/>
      <c r="AH27" s="194"/>
      <c r="AI27" s="194"/>
      <c r="AJ27" s="194"/>
      <c r="AK27" s="194"/>
      <c r="AL27" s="12"/>
      <c r="AM27" s="65"/>
      <c r="AN27" s="9"/>
      <c r="AO27" s="167"/>
      <c r="AP27" s="12"/>
      <c r="BH27" s="51"/>
      <c r="BI27" s="51"/>
      <c r="BJ27" s="51"/>
      <c r="BK27" s="51"/>
      <c r="BL27" s="51"/>
      <c r="BM27" s="11"/>
      <c r="BN27" s="51"/>
      <c r="BO27" s="51"/>
      <c r="BP27" s="51"/>
      <c r="BQ27" s="51"/>
      <c r="BR27" s="51"/>
      <c r="BS27" s="11"/>
      <c r="BT27" s="51"/>
      <c r="BU27" s="51"/>
      <c r="BV27" s="51"/>
      <c r="BW27" s="51"/>
      <c r="BX27" s="51"/>
      <c r="BZ27" s="51"/>
      <c r="CA27" s="51"/>
      <c r="CB27" s="51"/>
      <c r="CC27" s="51"/>
      <c r="CD27" s="51"/>
    </row>
    <row r="28" spans="2:100" ht="12.75" customHeight="1" thickBot="1" x14ac:dyDescent="0.3">
      <c r="B28" s="9"/>
      <c r="C28" s="10" t="s">
        <v>50</v>
      </c>
      <c r="D28" s="10"/>
      <c r="E28" s="10"/>
      <c r="F28" s="77">
        <v>9</v>
      </c>
      <c r="G28" s="14"/>
      <c r="H28" s="77">
        <v>9</v>
      </c>
      <c r="I28" s="16"/>
      <c r="J28" s="77"/>
      <c r="K28" s="16"/>
      <c r="L28" s="77"/>
      <c r="M28" s="11"/>
      <c r="N28" s="11"/>
      <c r="O28" s="78"/>
      <c r="P28" s="25"/>
      <c r="Q28" s="11"/>
      <c r="R28" s="138">
        <f>IF(AND(F28=0,H28=0,J28=0,L28=0),"N/A",F28+H28+J28+L28)</f>
        <v>18</v>
      </c>
      <c r="S28" s="16"/>
      <c r="T28" s="17"/>
      <c r="U28" s="134"/>
      <c r="V28" s="134"/>
      <c r="W28" s="134"/>
      <c r="X28" s="17"/>
      <c r="Y28" s="11"/>
      <c r="Z28" s="25"/>
      <c r="AA28" s="25"/>
      <c r="AB28" s="25"/>
      <c r="AC28" s="194"/>
      <c r="AD28" s="194"/>
      <c r="AE28" s="194"/>
      <c r="AF28" s="194"/>
      <c r="AG28" s="194"/>
      <c r="AH28" s="194"/>
      <c r="AI28" s="194"/>
      <c r="AJ28" s="194"/>
      <c r="AK28" s="194"/>
      <c r="AL28" s="12"/>
      <c r="AM28" s="65"/>
      <c r="AN28" s="9"/>
      <c r="AO28" s="167"/>
      <c r="AP28" s="12"/>
      <c r="BH28" s="51"/>
      <c r="BI28" s="51"/>
      <c r="BJ28" s="51"/>
      <c r="BK28" s="51"/>
      <c r="BL28" s="51"/>
      <c r="BM28" s="11"/>
      <c r="BN28" s="51"/>
      <c r="BO28" s="51"/>
      <c r="BP28" s="51"/>
      <c r="BQ28" s="51"/>
      <c r="BR28" s="51"/>
      <c r="BS28" s="11"/>
      <c r="BT28" s="51"/>
      <c r="BU28" s="51"/>
      <c r="BV28" s="51"/>
      <c r="BW28" s="51"/>
      <c r="BX28" s="51"/>
      <c r="BZ28" s="51"/>
      <c r="CA28" s="51"/>
      <c r="CB28" s="51"/>
      <c r="CC28" s="51"/>
      <c r="CD28" s="51"/>
      <c r="CG28" s="1" t="s">
        <v>38</v>
      </c>
    </row>
    <row r="29" spans="2:100" ht="12.75" customHeight="1" thickBot="1" x14ac:dyDescent="0.3">
      <c r="B29" s="9"/>
      <c r="C29" s="10"/>
      <c r="D29" s="10"/>
      <c r="E29" s="10"/>
      <c r="F29" s="17"/>
      <c r="G29" s="16"/>
      <c r="H29" s="17"/>
      <c r="I29" s="16"/>
      <c r="J29" s="16"/>
      <c r="K29" s="16"/>
      <c r="L29" s="17"/>
      <c r="M29" s="11"/>
      <c r="N29" s="11"/>
      <c r="O29" s="20"/>
      <c r="P29" s="25"/>
      <c r="Q29" s="11"/>
      <c r="R29" s="17"/>
      <c r="S29" s="16"/>
      <c r="T29" s="17"/>
      <c r="U29" s="134"/>
      <c r="V29" s="134"/>
      <c r="W29" s="134"/>
      <c r="X29" s="17"/>
      <c r="Y29" s="11"/>
      <c r="Z29" s="17"/>
      <c r="AA29" s="25"/>
      <c r="AB29" s="25"/>
      <c r="AC29" s="17"/>
      <c r="AD29" s="16"/>
      <c r="AE29" s="17"/>
      <c r="AF29" s="134"/>
      <c r="AG29" s="134"/>
      <c r="AH29" s="134"/>
      <c r="AI29" s="17"/>
      <c r="AJ29" s="134"/>
      <c r="AK29" s="25"/>
      <c r="AL29" s="12"/>
      <c r="AM29" s="65"/>
      <c r="AN29" s="9"/>
      <c r="AO29" s="167"/>
      <c r="AP29" s="12"/>
      <c r="BH29" s="51" t="b">
        <f>IF(F14="",TRUE,FALSE)</f>
        <v>0</v>
      </c>
      <c r="BI29" s="51"/>
      <c r="BJ29" s="51"/>
      <c r="BK29" s="51"/>
      <c r="BL29" s="51"/>
      <c r="BM29" s="60"/>
      <c r="BN29" s="53" t="b">
        <f>IF(H14="",TRUE,FALSE)</f>
        <v>0</v>
      </c>
      <c r="BO29" s="53"/>
      <c r="BP29" s="53"/>
      <c r="BQ29" s="53"/>
      <c r="BR29" s="53"/>
      <c r="BS29" s="60"/>
      <c r="BT29" s="53" t="b">
        <f>IF(J14="",TRUE,FALSE)</f>
        <v>1</v>
      </c>
      <c r="BU29" s="53"/>
      <c r="BV29" s="53"/>
      <c r="BW29" s="51"/>
      <c r="BX29" s="51"/>
      <c r="BZ29" s="53" t="b">
        <f>IF(L14="",TRUE,FALSE)</f>
        <v>1</v>
      </c>
      <c r="CA29" s="53"/>
      <c r="CB29" s="53"/>
      <c r="CC29" s="51"/>
      <c r="CD29" s="51"/>
      <c r="CG29" s="79" t="str">
        <f>(IF(OR((OR(F$8&lt;&gt;"",F$14&lt;&gt;"",F$34&lt;&gt;"",F$36&lt;&gt;"",F$38&lt;&gt;"",F$40&lt;&gt;"",F$46&lt;&gt;"",F$48&lt;&gt;"",F$54&lt;&gt;"",F$56&lt;&gt;"",F$58&lt;&gt;"",F$60&lt;&gt;"",F$62&lt;&gt;"",F$64&lt;&gt;"")),(AND(F$8="",F$14&lt;&gt;"")),(AND(F$8&lt;&gt;"",F$14=""))),(IF(BH29=TRUE,"Please enter the number of people in each age range in ES"&amp;CHAR(10),"")),""))&amp;(IF(OR((OR(H8&lt;&gt;"",H14&lt;&gt;"",H34&lt;&gt;"",H36&lt;&gt;"",H38&lt;&gt;"",H40&lt;&gt;"",H46&lt;&gt;"",H48&lt;&gt;"",H54&lt;&gt;"",H56&lt;&gt;"",H58&lt;&gt;"",H60&lt;&gt;"",H62&lt;&gt;"",H64&lt;&gt;"")),(OR(H8&lt;&gt;"",H14&lt;&gt;""))),(IF(BN29=TRUE,"Please enter the number of people in each age range in TH"&amp;CHAR(10),"")),""))&amp;(IF(OR(OR(J8&lt;&gt;"",J14&lt;&gt;"",J34&lt;&gt;"",J36&lt;&gt;"",J38&lt;&gt;"",J40&lt;&gt;"",J46&lt;&gt;"",J48&lt;&gt;"",J54&lt;&gt;"",J56&lt;&gt;"",J58&lt;&gt;"",J60&lt;&gt;"",J62&lt;&gt;"",J64&lt;&gt;""),(OR(J8&lt;&gt;"",J14&lt;&gt;""))),(IF(BT29=TRUE,"Please enter the number of people in each age range in SH"&amp;CHAR(10),"")),""))&amp;(IF(OR(OR(L8&lt;&gt;"",L14&lt;&gt;"",L34&lt;&gt;"",L36&lt;&gt;"",L38&lt;&gt;"",L40&lt;&gt;"",L46&lt;&gt;"",L48&lt;&gt;"",L54&lt;&gt;"",L56&lt;&gt;"",L58&lt;&gt;"",L60&lt;&gt;"",L62&lt;&gt;"",L64&lt;&gt;""),(OR(L8&lt;&gt;"",L14&lt;&gt;""))),(IF(BZ29=TRUE,"Please enter the number of people in each age range in Unsheltered"&amp;CHAR(10),"")),""))&amp;IF(AND(F$14&lt;&gt;"",F$8&lt;&gt;""),"",IF(OR(F$14&lt;&gt;"",F$8&lt;&gt;""),"Please enter data for both number of ES households and persons"&amp;CHAR(10),""))&amp;IF(AND(H$14&lt;&gt;"",H$8&lt;&gt;""),"",IF(OR(H$14&lt;&gt;"",H$8&lt;&gt;""),"Please enter data for both number of TH households and persons"&amp;CHAR(10),""))&amp;IF(AND(J$14&lt;&gt;"",J$8&lt;&gt;""),"",IF(OR(J$14&lt;&gt;"",J$8&lt;&gt;""),"Please enter data for both number of SH households and persons"&amp;CHAR(10),""))&amp;IF(AND(L$14&lt;&gt;"",L$8&lt;&gt;""),"",IF(OR(L$14&lt;&gt;"",L$8&lt;&gt;""),"Please enter data for both number of unsheltered households and persons"&amp;CHAR(10),""))</f>
        <v/>
      </c>
    </row>
    <row r="30" spans="2:100" ht="11.25" customHeight="1" thickBot="1" x14ac:dyDescent="0.3">
      <c r="B30" s="9"/>
      <c r="C30" s="10"/>
      <c r="D30" s="10"/>
      <c r="E30" s="10"/>
      <c r="F30" s="171" t="s">
        <v>28</v>
      </c>
      <c r="G30" s="171"/>
      <c r="H30" s="171"/>
      <c r="I30" s="171"/>
      <c r="J30" s="171"/>
      <c r="K30" s="171"/>
      <c r="L30" s="171"/>
      <c r="M30" s="11"/>
      <c r="N30" s="11"/>
      <c r="O30" s="25"/>
      <c r="P30" s="25"/>
      <c r="Q30" s="11"/>
      <c r="R30" s="172" t="s">
        <v>16</v>
      </c>
      <c r="S30" s="172"/>
      <c r="T30" s="172"/>
      <c r="U30" s="172"/>
      <c r="V30" s="172"/>
      <c r="W30" s="172"/>
      <c r="X30" s="172"/>
      <c r="Y30" s="172"/>
      <c r="Z30" s="172"/>
      <c r="AA30" s="172"/>
      <c r="AB30" s="25"/>
      <c r="AC30" s="170" t="s">
        <v>2</v>
      </c>
      <c r="AD30" s="170"/>
      <c r="AE30" s="170"/>
      <c r="AF30" s="170"/>
      <c r="AG30" s="170"/>
      <c r="AH30" s="170"/>
      <c r="AI30" s="170"/>
      <c r="AJ30" s="123"/>
      <c r="AK30" s="145"/>
      <c r="AL30" s="12"/>
      <c r="AM30" s="65"/>
      <c r="AN30" s="9"/>
      <c r="AO30" s="71"/>
      <c r="AP30" s="12"/>
      <c r="BH30" s="51"/>
      <c r="BI30" s="51" t="s">
        <v>25</v>
      </c>
      <c r="BJ30" s="51" t="s">
        <v>26</v>
      </c>
      <c r="BK30" s="51" t="s">
        <v>23</v>
      </c>
      <c r="BL30" s="51" t="s">
        <v>24</v>
      </c>
      <c r="BM30" s="11"/>
      <c r="BN30" s="51"/>
      <c r="BO30" s="51" t="s">
        <v>25</v>
      </c>
      <c r="BP30" s="51" t="s">
        <v>26</v>
      </c>
      <c r="BQ30" s="51" t="s">
        <v>23</v>
      </c>
      <c r="BR30" s="51" t="s">
        <v>24</v>
      </c>
      <c r="BS30" s="11"/>
      <c r="BT30" s="51"/>
      <c r="BU30" s="51" t="s">
        <v>25</v>
      </c>
      <c r="BV30" s="51" t="s">
        <v>26</v>
      </c>
      <c r="BW30" s="51" t="s">
        <v>23</v>
      </c>
      <c r="BX30" s="51" t="s">
        <v>24</v>
      </c>
      <c r="BZ30" s="51"/>
      <c r="CA30" s="51" t="s">
        <v>25</v>
      </c>
      <c r="CB30" s="51" t="s">
        <v>26</v>
      </c>
      <c r="CC30" s="51" t="s">
        <v>23</v>
      </c>
      <c r="CD30" s="51" t="s">
        <v>24</v>
      </c>
      <c r="CG30" s="75" t="str">
        <f>(IF((AND(F$8&lt;&gt;"",F$14&lt;&gt;"")),(IF(F$8&gt;0,(IF(((F$14/F$8)&gt;6),"Average ES household size is greater than or equal to 6"&amp;CHAR(10),"")),"")),""))
&amp;(IF((AND(H$8&lt;&gt;"",H$14&lt;&gt;"")),(IF(H$8&gt;0,(IF(((H$14/H$8)&gt;6),"Average TH household size is greater than or equal to 6"&amp;CHAR(10),"")),"")),""))
&amp;(IF((AND(J$8&lt;&gt;"",J$14&lt;&gt;"")),(IF(J$8&gt;0,(IF(((J$14/J$8)&gt;6),"Average SH household size is greater than or equal to 6"&amp;CHAR(10),"")),"")),""))
&amp;(IF((AND(L$8&lt;&gt;"",L$14&lt;&gt;"")),(IF(L$8&gt;0,(IF(((L$14/L$8)&gt;6),"Average unsheltered household size is greater than or equal to 6"&amp;CHAR(10),"")),"")),""))
&amp;(IF((F$10&gt;F$16),"ES has more youth parent households than people"&amp;CHAR(10),""))
&amp;(IF((H$10&gt;H$16),"TH has more youth parent households than people"&amp;CHAR(10),""))
&amp;(IF((J$10&gt;J$16),"SH has more youth parent households than people"&amp;CHAR(10),""))
&amp;(IF((L$10&gt;L$16),"Unsheltered has more youth parent households than people"&amp;CHAR(10),""))
&amp;(IF((F$12&gt;F$24),"ES has more unaccompanied youth households than people"&amp;CHAR(10),""))
&amp;(IF((H$12&gt;H$24),"TH has more unaccompanied youth households than people"&amp;CHAR(10),""))
&amp;(IF((J$12&gt;J$24),"SH has more unaccompanied youth households than people"&amp;CHAR(10),""))
&amp;(IF((L$12&gt;L$24),"Unsheltered has more unaccompanied youth households than people"&amp;CHAR(10),""))
&amp;(IF(AND(F$16&lt;&gt;"",F$22=""),"ES must have children with youth parent(s) since youth parents are indicated"&amp;CHAR(10),""))
&amp;(IF(AND(H$16&lt;&gt;"",H$22=""),"TH must have children with youth parent(s) since youth parents are indicated"&amp;CHAR(10),""))
&amp;(IF(AND(J$16&lt;&gt;"",J$22=""),"SH must have children with youth parent(s) since youth parents are indicated"&amp;CHAR(10),""))
&amp;(IF(AND(L$16&lt;&gt;"",L$22=""),"Unsheletered must have children with youth parent(s) since youth parents are indicated)"&amp;CHAR(10),""))
&amp;(IF(OR(F$8="",F$16=""),"",IF(F$16&gt;(2*F$8),"ES cannot have more than 2 parents per youth parent household"&amp;CHAR(10),"")))
&amp;(IF(OR(H$8="",H$16=""),"",IF(H$16&gt;(2*H$8),"TH cannot have more than 2 parents per youth parent household"&amp;CHAR(10),"")))
&amp;(IF(OR(J$8="",J$16=""),"",IF(J$16&gt;(2*J$8),"SH cannot have more than 2 parents per youth parent household"&amp;CHAR(10),"")))
&amp;(IF(OR(L$8="",L$16=""),"",IF(L$16&gt;(2*L$8),"Unsheletered cannot have more than 2 parents per youth parent household"&amp;CHAR(10),"")))
&amp;(IF(F$22&lt;F$10,"ES must have at least one child per household indicated"&amp;CHAR(10),""))
&amp;(IF(H$22&lt;H$10,"TH must have at least one child per household indicated"&amp;CHAR(10),""))
&amp;(IF(L$22&lt;L$10,"Unsheltered must have at least one child per household indicated"&amp;CHAR(10),""))</f>
        <v/>
      </c>
      <c r="CI30" s="74" t="s">
        <v>55</v>
      </c>
    </row>
    <row r="31" spans="2:100" ht="3.95" customHeight="1" x14ac:dyDescent="0.2">
      <c r="B31" s="9"/>
      <c r="C31" s="10"/>
      <c r="D31" s="10"/>
      <c r="E31" s="10"/>
      <c r="F31" s="134"/>
      <c r="G31" s="134"/>
      <c r="H31" s="134"/>
      <c r="I31" s="134"/>
      <c r="J31" s="134"/>
      <c r="K31" s="134"/>
      <c r="L31" s="134"/>
      <c r="M31" s="11"/>
      <c r="N31" s="11"/>
      <c r="O31" s="134"/>
      <c r="P31" s="134"/>
      <c r="Q31" s="11"/>
      <c r="R31" s="134"/>
      <c r="S31" s="134"/>
      <c r="T31" s="134"/>
      <c r="U31" s="134"/>
      <c r="V31" s="134"/>
      <c r="W31" s="134"/>
      <c r="X31" s="134"/>
      <c r="Y31" s="11"/>
      <c r="Z31" s="134"/>
      <c r="AA31" s="134"/>
      <c r="AB31" s="134"/>
      <c r="AC31" s="134"/>
      <c r="AD31" s="134"/>
      <c r="AE31" s="134"/>
      <c r="AF31" s="134"/>
      <c r="AG31" s="134"/>
      <c r="AH31" s="134"/>
      <c r="AI31" s="134"/>
      <c r="AJ31" s="134"/>
      <c r="AK31" s="134"/>
      <c r="AL31" s="12"/>
      <c r="AM31" s="65"/>
      <c r="AN31" s="9"/>
      <c r="AO31" s="70"/>
      <c r="AP31" s="12"/>
      <c r="AS31" s="11"/>
      <c r="AT31" s="11"/>
      <c r="AU31" s="11"/>
      <c r="AV31" s="11"/>
      <c r="AW31" s="11"/>
      <c r="AX31" s="11"/>
      <c r="AY31" s="11"/>
      <c r="AZ31" s="11"/>
      <c r="BA31" s="11"/>
      <c r="BB31" s="11"/>
      <c r="BC31" s="11"/>
      <c r="BD31" s="11"/>
      <c r="BE31" s="11"/>
      <c r="BF31" s="11"/>
      <c r="BG31" s="11"/>
      <c r="BH31" s="51"/>
      <c r="BI31" s="51"/>
      <c r="BJ31" s="51"/>
      <c r="BK31" s="51"/>
      <c r="BL31" s="51"/>
      <c r="BM31" s="11"/>
      <c r="BN31" s="51"/>
      <c r="BO31" s="51"/>
      <c r="BP31" s="51"/>
      <c r="BQ31" s="51"/>
      <c r="BR31" s="51"/>
      <c r="BS31" s="11"/>
      <c r="BT31" s="51"/>
      <c r="BU31" s="51"/>
      <c r="BV31" s="51"/>
      <c r="BW31" s="51"/>
      <c r="BX31" s="51"/>
      <c r="BY31" s="11"/>
      <c r="BZ31" s="51"/>
      <c r="CA31" s="51"/>
      <c r="CB31" s="51"/>
      <c r="CC31" s="51"/>
      <c r="CD31" s="51"/>
      <c r="CF31" s="84"/>
      <c r="CG31" s="84"/>
      <c r="CH31" s="84"/>
      <c r="CN31" s="11"/>
      <c r="CQ31" s="11"/>
      <c r="CR31" s="11"/>
      <c r="CS31" s="11"/>
      <c r="CT31" s="11"/>
      <c r="CU31" s="11"/>
      <c r="CV31" s="11"/>
    </row>
    <row r="32" spans="2:100" ht="12.75" customHeight="1" x14ac:dyDescent="0.25">
      <c r="B32" s="9"/>
      <c r="C32" s="19" t="s">
        <v>62</v>
      </c>
      <c r="D32" s="10"/>
      <c r="E32" s="10"/>
      <c r="F32" s="171" t="s">
        <v>0</v>
      </c>
      <c r="G32" s="171"/>
      <c r="H32" s="171"/>
      <c r="I32" s="171"/>
      <c r="J32" s="171"/>
      <c r="K32" s="46"/>
      <c r="L32" s="133" t="s">
        <v>1</v>
      </c>
      <c r="M32" s="11"/>
      <c r="N32" s="26"/>
      <c r="O32" s="27" t="s">
        <v>2</v>
      </c>
      <c r="P32" s="27"/>
      <c r="Q32" s="11"/>
      <c r="R32" s="169" t="s">
        <v>0</v>
      </c>
      <c r="S32" s="169"/>
      <c r="T32" s="169"/>
      <c r="U32" s="169"/>
      <c r="V32" s="169"/>
      <c r="W32" s="137"/>
      <c r="X32" s="131" t="s">
        <v>1</v>
      </c>
      <c r="Y32" s="26"/>
      <c r="Z32" s="27" t="s">
        <v>2</v>
      </c>
      <c r="AA32" s="27"/>
      <c r="AB32" s="11"/>
      <c r="AC32" s="170" t="s">
        <v>0</v>
      </c>
      <c r="AD32" s="170"/>
      <c r="AE32" s="170"/>
      <c r="AF32" s="170"/>
      <c r="AG32" s="170"/>
      <c r="AH32" s="137"/>
      <c r="AI32" s="132" t="s">
        <v>1</v>
      </c>
      <c r="AJ32" s="137"/>
      <c r="AK32" s="136" t="s">
        <v>2</v>
      </c>
      <c r="AL32" s="12"/>
      <c r="AM32" s="65"/>
      <c r="AN32" s="9"/>
      <c r="AO32" s="69" t="str">
        <f>IF(AO33&lt;&gt;"", "Gender Errors","")</f>
        <v/>
      </c>
      <c r="AP32" s="12"/>
      <c r="BH32" s="51" t="b">
        <f>IF((F$14)&gt;=(SUM(F$34:F$40)), TRUE,FALSE)</f>
        <v>1</v>
      </c>
      <c r="BI32" s="52">
        <f>IF(BH29=FALSE,((ROUND(BH34,0)+ROUND(BH36,0)+ROUND(BH38,0)+ROUND(BH40,0))),0)</f>
        <v>15</v>
      </c>
      <c r="BJ32" s="52"/>
      <c r="BK32" s="52">
        <f>SUM(BI$34:BI$40)</f>
        <v>15</v>
      </c>
      <c r="BL32" s="52">
        <f>(F$14)</f>
        <v>15</v>
      </c>
      <c r="BM32" s="61"/>
      <c r="BN32" s="51" t="b">
        <f>IF((H$14)&gt;=(H34+H36+H38+H40), TRUE,FALSE)</f>
        <v>1</v>
      </c>
      <c r="BO32" s="52">
        <f>IF(BN29=FALSE,((ROUND(BN34,0)+ROUND(BN36,0)+ROUND(BN38,0)+ROUND(BN40,0))),0)</f>
        <v>13</v>
      </c>
      <c r="BP32" s="52"/>
      <c r="BQ32" s="52">
        <f>SUM(BO34:BO40)</f>
        <v>13</v>
      </c>
      <c r="BR32" s="52">
        <f>(H$14)</f>
        <v>13</v>
      </c>
      <c r="BS32" s="11"/>
      <c r="BT32" s="51" t="b">
        <f>IF((J$14)&gt;=(SUM(J$34:J$40)), TRUE,FALSE)</f>
        <v>1</v>
      </c>
      <c r="BU32" s="52">
        <f>IF(BT29=FALSE,((ROUND(BT34,0)+ROUND(BT36,0)+ROUND(BT38,0)+ROUND(BT40,0))),0)</f>
        <v>0</v>
      </c>
      <c r="BV32" s="52"/>
      <c r="BW32" s="52" t="e">
        <f>SUM(BU$34:BU$40)</f>
        <v>#VALUE!</v>
      </c>
      <c r="BX32" s="62" t="str">
        <f>(J$14)</f>
        <v/>
      </c>
      <c r="BZ32" s="51" t="b">
        <f>IF((L$14)&gt;=(SUM(L$34:L$40)), TRUE,FALSE)</f>
        <v>1</v>
      </c>
      <c r="CA32" s="52">
        <f>IF(BZ29=FALSE,((ROUND(BZ34,0)+ROUND(BZ36,0)+ROUND(BZ38,0)+ROUND(BZ40,0))),0)</f>
        <v>0</v>
      </c>
      <c r="CB32" s="52"/>
      <c r="CC32" s="52" t="e">
        <f>SUM(CA$34:CA$40)</f>
        <v>#VALUE!</v>
      </c>
      <c r="CD32" s="62" t="str">
        <f>(L$14)</f>
        <v/>
      </c>
      <c r="CE32" s="85"/>
      <c r="CI32" s="74" t="s">
        <v>3</v>
      </c>
      <c r="CK32" s="74" t="s">
        <v>4</v>
      </c>
      <c r="CM32" s="74" t="s">
        <v>65</v>
      </c>
      <c r="CO32" s="74" t="s">
        <v>1</v>
      </c>
    </row>
    <row r="33" spans="1:100" ht="12.75" customHeight="1" x14ac:dyDescent="0.25">
      <c r="B33" s="9"/>
      <c r="C33" s="19"/>
      <c r="D33" s="10"/>
      <c r="E33" s="10"/>
      <c r="F33" s="121" t="s">
        <v>3</v>
      </c>
      <c r="G33" s="121"/>
      <c r="H33" s="13" t="s">
        <v>4</v>
      </c>
      <c r="I33" s="121"/>
      <c r="J33" s="121" t="s">
        <v>65</v>
      </c>
      <c r="K33" s="121"/>
      <c r="L33" s="134"/>
      <c r="M33" s="11"/>
      <c r="N33" s="11"/>
      <c r="O33" s="134"/>
      <c r="P33" s="134"/>
      <c r="Q33" s="11"/>
      <c r="R33" s="121" t="s">
        <v>3</v>
      </c>
      <c r="S33" s="121"/>
      <c r="T33" s="13" t="s">
        <v>4</v>
      </c>
      <c r="U33" s="134"/>
      <c r="V33" s="121" t="s">
        <v>65</v>
      </c>
      <c r="W33" s="134"/>
      <c r="X33" s="134"/>
      <c r="Y33" s="11"/>
      <c r="Z33" s="134"/>
      <c r="AA33" s="134"/>
      <c r="AB33" s="134"/>
      <c r="AC33" s="121" t="s">
        <v>3</v>
      </c>
      <c r="AD33" s="121"/>
      <c r="AE33" s="13" t="s">
        <v>4</v>
      </c>
      <c r="AF33" s="134"/>
      <c r="AG33" s="121" t="s">
        <v>65</v>
      </c>
      <c r="AH33" s="134"/>
      <c r="AI33" s="134"/>
      <c r="AJ33" s="134"/>
      <c r="AK33" s="134"/>
      <c r="AL33" s="12"/>
      <c r="AM33" s="65"/>
      <c r="AN33" s="9"/>
      <c r="AO33" s="167" t="str">
        <f>(IF(AND(F34="",F36="",F38="",F40=""),"",(IF(AND(BH29=FALSE,BH32=FALSE),"ES gender count ("&amp;TEXT(F34+F36+F38+F40,"0")&amp;") &gt; to ES total number of persons("&amp;TEXT((F14),"0")&amp;")"&amp;CHAR(10),"")&amp;IF(AND(BH29=FALSE,BH33=FALSE),"ES gender count ("&amp;TEXT(F34+F36+F38+F40,"0")&amp;") is less than 80% of total number of ES persons ("&amp;TEXT((F14),"0")&amp;")"&amp;CHAR(10),""))))&amp;(IF(AND(H34="",H36="",H38="",H40=""),"",(IF(AND(BN29=FALSE,BN32=FALSE),"TH gender count ("&amp;TEXT(H34+H36+H38+H40,"0")&amp;") &gt; to TH total number of persons ("&amp;TEXT((H14),"0")&amp;")"&amp;CHAR(10),"")&amp;IF(AND(BN29=FALSE,BN33=FALSE),"TH gender count ("&amp;TEXT(H34+H36+H38+H40,"0")&amp;") is less than 80% of total number of TH persons ("&amp;TEXT((H14),"0")&amp;")"&amp;CHAR(10),"")&amp;IF(AND(BT29=FALSE,BT32=FALSE),"SH gender count ("&amp;TEXT(J34+J36+J38+J40,"0")&amp;") &gt; to SH total number of persons ("&amp;TEXT((J14),"0")&amp;")"&amp;CHAR(10),""))))&amp;(IF(AND(J34="",J36="",J38="",J40=""),"",(IF(AND(BT29=FALSE,BT33=FALSE),"SH gender count ("&amp;TEXT(J34+J36+J38+J40,"0")&amp;") is less than 80% of total number of SH persons ("&amp;TEXT((J14),"0")&amp;")"&amp;CHAR(10),""))))&amp;IF(AND(BZ29=FALSE,BZ32=FALSE),"Unsheltered gender count ("&amp;TEXT(L34+L36+L38+L40,"0")&amp;") &gt; to unsheltered total number of persons ("&amp;TEXT((L14),"0")&amp;")"&amp;CHAR(10),""&amp;(IF(AND(L34="",L36="",L38="",L40=""),"",(IF(AND(BZ29=FALSE,BZ33=FALSE),"Unsheltered gender count ("&amp;TEXT(L34+L36+L38+L40,"0")&amp;") is less than 80% of total number of unsheltered persons ("&amp;TEXT((L14),"0")&amp;")"&amp;CHAR(10),"")))))</f>
        <v/>
      </c>
      <c r="AP33" s="12"/>
      <c r="BH33" s="52" t="b">
        <f>IF(BH29=FALSE,(IF((SUM(F$34:F$40)/(F$14))&gt;=0.8,TRUE,FALSE)),FALSE)</f>
        <v>1</v>
      </c>
      <c r="BI33" s="51" t="b">
        <f>(F$14)=(ROUND(BH34,0)+ROUND(BH36,0)+ROUND(BH38,0)+ROUND(BH40,0))</f>
        <v>1</v>
      </c>
      <c r="BJ33" s="51"/>
      <c r="BK33" s="51"/>
      <c r="BL33" s="51"/>
      <c r="BM33" s="11"/>
      <c r="BN33" s="52" t="b">
        <f>IF(BN29=FALSE,(IF((SUM(H$34:H$40))/(H$14)&gt;=0.8,TRUE,FALSE)),FALSE)</f>
        <v>1</v>
      </c>
      <c r="BO33" s="51" t="b">
        <f>(H$14)=(ROUND(BN34,0)+ROUND(BN36,0)+ROUND(BN38,0)+ROUND(BN40,0))</f>
        <v>1</v>
      </c>
      <c r="BP33" s="51"/>
      <c r="BQ33" s="51"/>
      <c r="BR33" s="51"/>
      <c r="BS33" s="11"/>
      <c r="BT33" s="52" t="b">
        <f>IF(BT29=FALSE,(IF((SUM(J$34:J$40))/(J$14)&gt;=0.8,TRUE,FALSE)),FALSE)</f>
        <v>0</v>
      </c>
      <c r="BU33" s="51" t="e">
        <f>(J$14)=(ROUND(BT34,0)+ROUND(BT36,0)+ROUND(BT38,0)+ROUND(BT40,0))</f>
        <v>#VALUE!</v>
      </c>
      <c r="BV33" s="51"/>
      <c r="BW33" s="51"/>
      <c r="BX33" s="51"/>
      <c r="BZ33" s="52" t="b">
        <f>IF(BZ29=FALSE,(IF((SUM(L$34:L$40))/(L$14)&gt;=0.8,TRUE,FALSE)),FALSE)</f>
        <v>0</v>
      </c>
      <c r="CA33" s="51" t="e">
        <f>(L$14)=(ROUND(BZ34,0)+ROUND(BZ36,0)+ROUND(BZ38,0)+ROUND(BZ40,0))</f>
        <v>#VALUE!</v>
      </c>
      <c r="CB33" s="51"/>
      <c r="CC33" s="51"/>
      <c r="CD33" s="51"/>
      <c r="CI33" s="74" t="b">
        <f>IF(OR(F$14=0,F$14=""),FALSE,OR((AND(((SUM(F$34:F$40)/(F$14)*100)&gt;0),(SUM(F$34:F$40)/(F$14)*100)&lt;80)),(SUM(F$34:F$40)/(F$14)*100)&gt;100))</f>
        <v>0</v>
      </c>
      <c r="CK33" s="74" t="b">
        <f>IF(OR(H$14=0,H$14=""),FALSE,OR((AND(((SUM(H$34:H$40)/(H$14)*100)&gt;0),(SUM(H$34:H$40)/(H$14)*100)&lt;80)),(SUM(H$34:H$40)/(H$14)*100)&gt;100))</f>
        <v>0</v>
      </c>
      <c r="CM33" s="74" t="b">
        <f>IF(OR(J$14="",J$14=0),FALSE,OR((AND(((SUM(J$34:J$40)/(J$14)*100)&gt;0),(SUM(J$34:J$40)/(J$14)*100)&lt;80)),(SUM(J$34:J$40)/(J$14)*100)&gt;100))</f>
        <v>0</v>
      </c>
      <c r="CO33" s="74" t="b">
        <f>IF(OR(L$14="",L$14=0),FALSE,OR((AND(((SUM(L$34:L$40)/(L$14)*100)&gt;0),(SUM(L$34:L$40)/(L$14)*100)&lt;80)),(SUM(L$34:L$40)/(L$14)*100)&gt;100))</f>
        <v>0</v>
      </c>
    </row>
    <row r="34" spans="1:100" ht="12.75" customHeight="1" x14ac:dyDescent="0.25">
      <c r="B34" s="9"/>
      <c r="C34" s="10"/>
      <c r="D34" s="10" t="s">
        <v>5</v>
      </c>
      <c r="E34" s="10"/>
      <c r="F34" s="30">
        <v>6</v>
      </c>
      <c r="G34" s="14"/>
      <c r="H34" s="30">
        <v>12</v>
      </c>
      <c r="I34" s="16"/>
      <c r="J34" s="30"/>
      <c r="K34" s="16"/>
      <c r="L34" s="30"/>
      <c r="M34" s="11"/>
      <c r="N34" s="11"/>
      <c r="O34" s="29">
        <f>(F34+H34)+(L34)</f>
        <v>18</v>
      </c>
      <c r="P34" s="25"/>
      <c r="Q34" s="11"/>
      <c r="R34" s="92">
        <f>IF(AC34="N/A","N/A",IF(BH$32=TRUE,AC34-F34,"N/A"))</f>
        <v>0</v>
      </c>
      <c r="S34" s="16"/>
      <c r="T34" s="92">
        <f>IF(AE34="N/A","N/A",IF(BN$32=TRUE,AE34-H34,"N/A"))</f>
        <v>0</v>
      </c>
      <c r="U34" s="17"/>
      <c r="V34" s="92" t="str">
        <f>IF(AG34="N/A","N/A",IF(BT$32=TRUE,AG34-J34,"N/A"))</f>
        <v>N/A</v>
      </c>
      <c r="W34" s="17"/>
      <c r="X34" s="92" t="str">
        <f>IF(AI34="N/A","N/A",IF(BZ$32=TRUE,AI34-L34,"N/A"))</f>
        <v>N/A</v>
      </c>
      <c r="Y34" s="11"/>
      <c r="Z34" s="29" t="e">
        <f>(R34+T34)+(X34)</f>
        <v>#VALUE!</v>
      </c>
      <c r="AA34" s="25"/>
      <c r="AB34" s="25"/>
      <c r="AC34" s="93">
        <f>IF(F34=0,"N/A",BK$34)</f>
        <v>6</v>
      </c>
      <c r="AD34" s="94"/>
      <c r="AE34" s="93">
        <f>IF(H34=0,"N/A",BQ$34)</f>
        <v>12</v>
      </c>
      <c r="AF34" s="95"/>
      <c r="AG34" s="93" t="str">
        <f>IF(J34=0,"N/A",BW$34)</f>
        <v>N/A</v>
      </c>
      <c r="AH34" s="95"/>
      <c r="AI34" s="93" t="str">
        <f>IF(L34=0,"N/A",CC$34)</f>
        <v>N/A</v>
      </c>
      <c r="AJ34" s="134"/>
      <c r="AK34" s="29">
        <f>(IF((AND(AC34="N/A",AE34="N/A",AG34="N/A", AI34="N/A")),"N/A",(IF(AC34="N/A",0,AC34))+(IF(AE34="N/A",0,AE34))+(IF(AG34="N/A",0,AG34))+(IF(AI34="N/A",0,AI34))))</f>
        <v>18</v>
      </c>
      <c r="AL34" s="12"/>
      <c r="AM34" s="65"/>
      <c r="AN34" s="9"/>
      <c r="AO34" s="167"/>
      <c r="AP34" s="57"/>
      <c r="AQ34" s="111"/>
      <c r="BH34" s="54">
        <f>IF(BH$29=FALSE,(F34*(1+(((F$14)-(SUM(F$34:F$40)))/(SUM(F$34:F$40))))),"")</f>
        <v>6</v>
      </c>
      <c r="BI34" s="54">
        <f>IF(BI$33=FALSE,ROUNDDOWN(BH34,0),ROUND(BH34,0))</f>
        <v>6</v>
      </c>
      <c r="BJ34" s="54" t="str">
        <f>IF(BI34=MAX(BI$34:BI$40),ROW(),"")</f>
        <v/>
      </c>
      <c r="BK34" s="54">
        <f>IF(BH$29=TRUE,"N/A",IF(BJ34&lt;&gt;0,IF(MIN(BJ$34:BJ$40)=BJ34,BI34+(BL$32-BK$32),BI34),BI34))</f>
        <v>6</v>
      </c>
      <c r="BL34" s="52"/>
      <c r="BM34" s="61"/>
      <c r="BN34" s="54">
        <f>IF(BN$29=FALSE,(H34*(1+(((H$14)-(SUM(H$34:H$40)))/(SUM(H$34:H$40))))),"")</f>
        <v>12</v>
      </c>
      <c r="BO34" s="54">
        <f>IF(BO$33=FALSE,ROUNDDOWN(BN34,0),ROUND(BN34,0))</f>
        <v>12</v>
      </c>
      <c r="BP34" s="54">
        <f>IF(BO34=MAX(BO$34:BO$40),ROW(),"")</f>
        <v>34</v>
      </c>
      <c r="BQ34" s="54">
        <f>IF(BN$29=TRUE,"N/A",IF(BP34&lt;&gt;0,IF(MIN(BP$34:BP$40)=BP34,BO34+(BR$32-BQ$32),BO34),BO34))</f>
        <v>12</v>
      </c>
      <c r="BR34" s="51"/>
      <c r="BS34" s="11"/>
      <c r="BT34" s="54" t="str">
        <f>IF(BT$29=FALSE,(J34*(1+(((J$14)-(SUM(J$34:J$40)))/(SUM(J$34:J$40))))),"")</f>
        <v/>
      </c>
      <c r="BU34" s="54" t="e">
        <f>IF(BU$33=FALSE,ROUNDDOWN(BT34,0),ROUND(BT34,0))</f>
        <v>#VALUE!</v>
      </c>
      <c r="BV34" s="54" t="e">
        <f>IF(BU34=MAX(BU$34:BU$40),ROW(),"")</f>
        <v>#VALUE!</v>
      </c>
      <c r="BW34" s="54" t="str">
        <f>IF(BT$29=TRUE,"N/A",IF(BV34&lt;&gt;0,IF(MIN(BV$34:BV$40)=BV34,BU34+(BX$32-BW$32),BU34),BU34))</f>
        <v>N/A</v>
      </c>
      <c r="BX34" s="52"/>
      <c r="BZ34" s="54" t="str">
        <f>IF(BZ$29=FALSE,(L34*(1+(((L$14)-(SUM(L$34:L$40)))/(SUM(L$34:L$40))))),"")</f>
        <v/>
      </c>
      <c r="CA34" s="54" t="e">
        <f>IF(CA$33=FALSE,ROUNDDOWN(BZ34,0),ROUND(BZ34,0))</f>
        <v>#VALUE!</v>
      </c>
      <c r="CB34" s="54" t="e">
        <f>IF(CA34=MAX(CA$34:CA$40),ROW(),"")</f>
        <v>#VALUE!</v>
      </c>
      <c r="CC34" s="54" t="str">
        <f>IF(BZ$29=TRUE,"N/A",IF(CB34&lt;&gt;0,IF(MIN(CB$34:CB$40)=CB34,CA34+(CD$32-CC$32),CA34),CA34))</f>
        <v>N/A</v>
      </c>
      <c r="CD34" s="52"/>
      <c r="CE34" s="61"/>
    </row>
    <row r="35" spans="1:100" ht="3.95" customHeight="1" x14ac:dyDescent="0.25">
      <c r="A35" s="65"/>
      <c r="B35" s="9"/>
      <c r="C35" s="10"/>
      <c r="D35" s="10"/>
      <c r="E35" s="10"/>
      <c r="F35" s="15"/>
      <c r="G35" s="16"/>
      <c r="H35" s="15"/>
      <c r="I35" s="16"/>
      <c r="J35" s="15"/>
      <c r="K35" s="16"/>
      <c r="L35" s="15"/>
      <c r="M35" s="11"/>
      <c r="N35" s="11"/>
      <c r="O35" s="18"/>
      <c r="P35" s="25"/>
      <c r="Q35" s="11"/>
      <c r="R35" s="44"/>
      <c r="S35" s="16"/>
      <c r="T35" s="44"/>
      <c r="U35" s="17"/>
      <c r="V35" s="44"/>
      <c r="W35" s="17"/>
      <c r="X35" s="44"/>
      <c r="Y35" s="11"/>
      <c r="Z35" s="18"/>
      <c r="AA35" s="25"/>
      <c r="AB35" s="25"/>
      <c r="AC35" s="96"/>
      <c r="AD35" s="97"/>
      <c r="AE35" s="96"/>
      <c r="AF35" s="95"/>
      <c r="AG35" s="96"/>
      <c r="AH35" s="95"/>
      <c r="AI35" s="96"/>
      <c r="AJ35" s="134"/>
      <c r="AK35" s="18"/>
      <c r="AL35" s="12"/>
      <c r="AM35" s="65"/>
      <c r="AN35" s="9"/>
      <c r="AO35" s="167"/>
      <c r="AP35" s="12"/>
      <c r="AQ35" s="65"/>
      <c r="AR35" s="28"/>
      <c r="BH35" s="55"/>
      <c r="BI35" s="51"/>
      <c r="BJ35" s="51"/>
      <c r="BK35" s="51"/>
      <c r="BL35" s="51"/>
      <c r="BM35" s="11"/>
      <c r="BN35" s="55"/>
      <c r="BO35" s="51"/>
      <c r="BP35" s="51"/>
      <c r="BQ35" s="51"/>
      <c r="BR35" s="51"/>
      <c r="BS35" s="11"/>
      <c r="BT35" s="55"/>
      <c r="BU35" s="51"/>
      <c r="BV35" s="51"/>
      <c r="BW35" s="51"/>
      <c r="BX35" s="51"/>
      <c r="BZ35" s="55"/>
      <c r="CA35" s="51"/>
      <c r="CB35" s="51"/>
      <c r="CC35" s="51"/>
      <c r="CD35" s="51"/>
    </row>
    <row r="36" spans="1:100" ht="12.75" customHeight="1" x14ac:dyDescent="0.25">
      <c r="B36" s="9"/>
      <c r="C36" s="10"/>
      <c r="D36" s="10" t="s">
        <v>6</v>
      </c>
      <c r="E36" s="10"/>
      <c r="F36" s="30">
        <v>9</v>
      </c>
      <c r="G36" s="14"/>
      <c r="H36" s="30">
        <v>1</v>
      </c>
      <c r="I36" s="16"/>
      <c r="J36" s="30"/>
      <c r="K36" s="16"/>
      <c r="L36" s="30"/>
      <c r="M36" s="11"/>
      <c r="N36" s="11"/>
      <c r="O36" s="29">
        <f>(F36+H36)+(L36)</f>
        <v>10</v>
      </c>
      <c r="P36" s="25"/>
      <c r="Q36" s="11"/>
      <c r="R36" s="92">
        <f>IF(AC36="N/A","N/A",IF(BH$32=TRUE,AC36-F36,"N/A"))</f>
        <v>0</v>
      </c>
      <c r="S36" s="16"/>
      <c r="T36" s="92">
        <f>IF(AE36="N/A","N/A",IF(BN$32=TRUE,AE36-H36,"N/A"))</f>
        <v>0</v>
      </c>
      <c r="U36" s="17"/>
      <c r="V36" s="92" t="str">
        <f>IF(AG36="N/A","N/A",IF(BT$32=TRUE,AG36-J36,"N/A"))</f>
        <v>N/A</v>
      </c>
      <c r="W36" s="17"/>
      <c r="X36" s="92" t="str">
        <f>IF(AI36="N/A","N/A",IF(BZ$32=TRUE,AI36-L36,"N/A"))</f>
        <v>N/A</v>
      </c>
      <c r="Y36" s="11"/>
      <c r="Z36" s="29" t="e">
        <f>(R36+T36)+(X36)</f>
        <v>#VALUE!</v>
      </c>
      <c r="AA36" s="25"/>
      <c r="AB36" s="25"/>
      <c r="AC36" s="93">
        <f>IF(F36=0,"N/A",BK$36)</f>
        <v>9</v>
      </c>
      <c r="AD36" s="94"/>
      <c r="AE36" s="93">
        <f>IF(H36=0,"N/A",BQ$36)</f>
        <v>1</v>
      </c>
      <c r="AF36" s="95"/>
      <c r="AG36" s="93" t="str">
        <f>IF(J36=0,"N/A",BW$36)</f>
        <v>N/A</v>
      </c>
      <c r="AH36" s="95"/>
      <c r="AI36" s="93" t="str">
        <f>IF(L36=0,"N/A",CC$36)</f>
        <v>N/A</v>
      </c>
      <c r="AJ36" s="134"/>
      <c r="AK36" s="29">
        <f>(IF((AND(AC36="N/A",AE36="N/A",AG36="N/A", AI36="N/A")),"N/A",(IF(AC36="N/A",0,AC36))+(IF(AE36="N/A",0,AE36))+(IF(AG36="N/A",0,AG36))+(IF(AI36="N/A",0,AI36))))</f>
        <v>10</v>
      </c>
      <c r="AL36" s="12"/>
      <c r="AM36" s="65"/>
      <c r="AN36" s="9"/>
      <c r="AO36" s="167"/>
      <c r="AP36" s="12"/>
      <c r="AR36" s="11"/>
      <c r="AS36" s="28"/>
      <c r="AT36" s="28"/>
      <c r="AU36" s="28"/>
      <c r="AV36" s="28"/>
      <c r="AW36" s="28"/>
      <c r="AX36" s="28"/>
      <c r="AY36" s="28"/>
      <c r="AZ36" s="28"/>
      <c r="BA36" s="28"/>
      <c r="BB36" s="28"/>
      <c r="BC36" s="28"/>
      <c r="BD36" s="28"/>
      <c r="BE36" s="28"/>
      <c r="BF36" s="28"/>
      <c r="BH36" s="54">
        <f>IF(BH$29=FALSE,(F36*(1+(((F$14)-(SUM(F$34:F$40)))/(SUM(F$34:F$40))))),"")</f>
        <v>9</v>
      </c>
      <c r="BI36" s="54">
        <f>IF(BI$33=FALSE,ROUNDDOWN(BH36,0),ROUND(BH36,0))</f>
        <v>9</v>
      </c>
      <c r="BJ36" s="54">
        <f>IF(BI36=MAX(BI$34:BI$40),ROW(),"")</f>
        <v>36</v>
      </c>
      <c r="BK36" s="54">
        <f>IF(BH$29=TRUE,"N/A",IF(BJ36&lt;&gt;0,IF(MIN(BJ$34:BJ$40)=BJ36,BI36+(BL$32-BK$32),BI36),BI36))</f>
        <v>9</v>
      </c>
      <c r="BL36" s="52"/>
      <c r="BM36" s="61"/>
      <c r="BN36" s="54">
        <f>IF(BN$29=FALSE,(H36*(1+(((H$14)-(SUM(H$34:H$40)))/(SUM(H$34:H$40))))),"")</f>
        <v>1</v>
      </c>
      <c r="BO36" s="54">
        <f>IF(BO$33=FALSE,ROUNDDOWN(BN36,0),ROUND(BN36,0))</f>
        <v>1</v>
      </c>
      <c r="BP36" s="54" t="str">
        <f>IF(BO36=MAX(BO$34:BO$40),ROW(),"")</f>
        <v/>
      </c>
      <c r="BQ36" s="54">
        <f>IF(BN$29=TRUE,"N/A",IF(BP36&lt;&gt;0,IF(MIN(BP$34:BP$40)=BP36,BO36+(BR$32-BQ$32),BO36),BO36))</f>
        <v>1</v>
      </c>
      <c r="BR36" s="51"/>
      <c r="BS36" s="11"/>
      <c r="BT36" s="54" t="str">
        <f>IF(BT$29=FALSE,(J36*(1+(((J$14)-(SUM(J$34:J$40)))/(SUM(J$34:J$40))))),"")</f>
        <v/>
      </c>
      <c r="BU36" s="54" t="e">
        <f>IF(BU$33=FALSE,ROUNDDOWN(BT36,0),ROUND(BT36,0))</f>
        <v>#VALUE!</v>
      </c>
      <c r="BV36" s="54" t="e">
        <f>IF(BU36=MAX(BU$34:BU$40),ROW(),"")</f>
        <v>#VALUE!</v>
      </c>
      <c r="BW36" s="54" t="str">
        <f>IF(BT$29=TRUE,"N/A",IF(BV36&lt;&gt;0,IF(MIN(BV$34:BV$40)=BV36,BU36+(BX$32-BW$32),BU36),BU36))</f>
        <v>N/A</v>
      </c>
      <c r="BX36" s="51"/>
      <c r="BZ36" s="54" t="str">
        <f>IF(BZ$29=FALSE,(L36*(1+(((L$14)-(SUM(L$34:L$40)))/(SUM(L$34:L$40))))),"")</f>
        <v/>
      </c>
      <c r="CA36" s="54" t="e">
        <f>IF(CA$33=FALSE,ROUNDDOWN(BZ36,0),ROUND(BZ36,0))</f>
        <v>#VALUE!</v>
      </c>
      <c r="CB36" s="54" t="e">
        <f>IF(CA36=MAX(CA$34:CA$40),ROW(),"")</f>
        <v>#VALUE!</v>
      </c>
      <c r="CC36" s="54" t="str">
        <f>IF(BZ$29=TRUE,"N/A",IF(CB36&lt;&gt;0,IF(MIN(CB$34:CB$40)=CB36,CA36+(CD$32-CC$32),CA36),CA36))</f>
        <v>N/A</v>
      </c>
      <c r="CD36" s="51"/>
    </row>
    <row r="37" spans="1:100" ht="3.95" customHeight="1" x14ac:dyDescent="0.2">
      <c r="B37" s="9"/>
      <c r="C37" s="10"/>
      <c r="D37" s="10"/>
      <c r="E37" s="10"/>
      <c r="F37" s="15"/>
      <c r="G37" s="16"/>
      <c r="H37" s="15"/>
      <c r="I37" s="16"/>
      <c r="J37" s="15"/>
      <c r="K37" s="16"/>
      <c r="L37" s="15"/>
      <c r="M37" s="11"/>
      <c r="N37" s="11"/>
      <c r="O37" s="18"/>
      <c r="P37" s="25"/>
      <c r="Q37" s="11"/>
      <c r="R37" s="44"/>
      <c r="S37" s="16"/>
      <c r="T37" s="44"/>
      <c r="U37" s="17"/>
      <c r="V37" s="44"/>
      <c r="W37" s="17"/>
      <c r="X37" s="44"/>
      <c r="Y37" s="11"/>
      <c r="Z37" s="18"/>
      <c r="AA37" s="25"/>
      <c r="AB37" s="25"/>
      <c r="AC37" s="96"/>
      <c r="AD37" s="97"/>
      <c r="AE37" s="96"/>
      <c r="AF37" s="95"/>
      <c r="AG37" s="96"/>
      <c r="AH37" s="95"/>
      <c r="AI37" s="96"/>
      <c r="AJ37" s="134"/>
      <c r="AK37" s="18"/>
      <c r="AL37" s="12"/>
      <c r="AM37" s="65"/>
      <c r="AN37" s="9"/>
      <c r="AO37" s="167"/>
      <c r="AP37" s="12"/>
      <c r="AS37" s="11"/>
      <c r="AT37" s="11"/>
      <c r="AU37" s="11"/>
      <c r="AV37" s="11"/>
      <c r="AW37" s="11"/>
      <c r="AX37" s="11"/>
      <c r="AY37" s="11"/>
      <c r="AZ37" s="11"/>
      <c r="BA37" s="11"/>
      <c r="BB37" s="11"/>
      <c r="BC37" s="11"/>
      <c r="BD37" s="11"/>
      <c r="BE37" s="11"/>
      <c r="BF37" s="11"/>
      <c r="BG37" s="11"/>
      <c r="BH37" s="55"/>
      <c r="BI37" s="51"/>
      <c r="BJ37" s="51"/>
      <c r="BK37" s="51"/>
      <c r="BL37" s="53"/>
      <c r="BM37" s="60"/>
      <c r="BN37" s="55"/>
      <c r="BO37" s="51"/>
      <c r="BP37" s="51"/>
      <c r="BQ37" s="51"/>
      <c r="BR37" s="51"/>
      <c r="BS37" s="11"/>
      <c r="BT37" s="55"/>
      <c r="BU37" s="51"/>
      <c r="BV37" s="51"/>
      <c r="BW37" s="51"/>
      <c r="BX37" s="51"/>
      <c r="BY37" s="11"/>
      <c r="BZ37" s="55"/>
      <c r="CA37" s="51"/>
      <c r="CB37" s="51"/>
      <c r="CC37" s="51"/>
      <c r="CD37" s="51"/>
      <c r="CF37" s="84"/>
      <c r="CG37" s="84"/>
      <c r="CH37" s="84"/>
      <c r="CI37" s="84"/>
      <c r="CJ37" s="84"/>
      <c r="CK37" s="84"/>
      <c r="CL37" s="84"/>
      <c r="CM37" s="84"/>
      <c r="CN37" s="11"/>
      <c r="CO37" s="84"/>
      <c r="CP37" s="84"/>
      <c r="CQ37" s="11"/>
      <c r="CR37" s="11"/>
      <c r="CS37" s="11"/>
      <c r="CT37" s="11"/>
      <c r="CU37" s="11"/>
      <c r="CV37" s="11"/>
    </row>
    <row r="38" spans="1:100" ht="12.75" customHeight="1" x14ac:dyDescent="0.25">
      <c r="B38" s="9"/>
      <c r="C38" s="10"/>
      <c r="D38" s="10" t="s">
        <v>21</v>
      </c>
      <c r="E38" s="10"/>
      <c r="F38" s="30"/>
      <c r="G38" s="14"/>
      <c r="H38" s="30"/>
      <c r="I38" s="16"/>
      <c r="J38" s="30"/>
      <c r="K38" s="16"/>
      <c r="L38" s="30"/>
      <c r="M38" s="11"/>
      <c r="N38" s="11"/>
      <c r="O38" s="29">
        <f>(F38+H38)+(L38)</f>
        <v>0</v>
      </c>
      <c r="P38" s="25"/>
      <c r="Q38" s="11"/>
      <c r="R38" s="92" t="str">
        <f>IF(AC38="N/A","N/A",IF(BH$32=TRUE,AC38-F38,"N/A"))</f>
        <v>N/A</v>
      </c>
      <c r="S38" s="16"/>
      <c r="T38" s="92" t="str">
        <f>IF(AE38="N/A","N/A",IF(BN$32=TRUE,AE38-H38,"N/A"))</f>
        <v>N/A</v>
      </c>
      <c r="U38" s="17"/>
      <c r="V38" s="92" t="str">
        <f>IF(AG38="N/A","N/A",IF(BT$32=TRUE,AG38-J38,"N/A"))</f>
        <v>N/A</v>
      </c>
      <c r="W38" s="17"/>
      <c r="X38" s="92" t="str">
        <f>IF(AI38="N/A","N/A",IF(BZ$32=TRUE,AI38-L38,"N/A"))</f>
        <v>N/A</v>
      </c>
      <c r="Y38" s="11"/>
      <c r="Z38" s="29" t="e">
        <f>(R38+T38)+(X38)</f>
        <v>#VALUE!</v>
      </c>
      <c r="AA38" s="25"/>
      <c r="AB38" s="25"/>
      <c r="AC38" s="93" t="str">
        <f>IF(F38=0,"N/A",BK$38)</f>
        <v>N/A</v>
      </c>
      <c r="AD38" s="94"/>
      <c r="AE38" s="93" t="str">
        <f>IF(H38=0,"N/A",BQ$38)</f>
        <v>N/A</v>
      </c>
      <c r="AF38" s="95"/>
      <c r="AG38" s="93" t="str">
        <f>IF(J38=0,"N/A",BW$38)</f>
        <v>N/A</v>
      </c>
      <c r="AH38" s="95"/>
      <c r="AI38" s="93" t="str">
        <f>IF(L38=0,"N/A",CC$38)</f>
        <v>N/A</v>
      </c>
      <c r="AJ38" s="134"/>
      <c r="AK38" s="29" t="str">
        <f>(IF((AND(AC38="N/A",AE38="N/A",AG38="N/A", AI38="N/A")),"N/A",(IF(AC38="N/A",0,AC38))+(IF(AE38="N/A",0,AE38))+(IF(AG38="N/A",0,AG38))+(IF(AI38="N/A",0,AI38))))</f>
        <v>N/A</v>
      </c>
      <c r="AL38" s="12"/>
      <c r="AM38" s="65"/>
      <c r="AN38" s="9"/>
      <c r="AO38" s="167"/>
      <c r="AP38" s="12"/>
      <c r="BH38" s="54">
        <f>IF(BH$29=FALSE,(F38*(1+(((F$14)-(SUM(F$34:F$40)))/(SUM(F$34:F$40))))),"")</f>
        <v>0</v>
      </c>
      <c r="BI38" s="54">
        <f>IF(BI$33=FALSE,ROUNDDOWN(BH38,0),ROUND(BH38,0))</f>
        <v>0</v>
      </c>
      <c r="BJ38" s="54" t="str">
        <f>IF(BI38=MAX(BI$34:BI$40),ROW(),"")</f>
        <v/>
      </c>
      <c r="BK38" s="54">
        <f>IF(BH$29=TRUE,"N/A",IF(BJ38&lt;&gt;0,IF(MIN(BJ$34:BJ$40)=BJ38,BI38+(BL$32-BK$32),BI38),BI38))</f>
        <v>0</v>
      </c>
      <c r="BL38" s="52"/>
      <c r="BM38" s="61"/>
      <c r="BN38" s="54">
        <f>IF(BN$29=FALSE,(H38*(1+(((H$14)-(SUM(H$34:H$40)))/(SUM(H$34:H$40))))),"")</f>
        <v>0</v>
      </c>
      <c r="BO38" s="54">
        <f>IF(BO$33=FALSE,ROUNDDOWN(BN38,0),ROUND(BN38,0))</f>
        <v>0</v>
      </c>
      <c r="BP38" s="54" t="str">
        <f>IF(BO38=MAX(BO$34:BO$40),ROW(),"")</f>
        <v/>
      </c>
      <c r="BQ38" s="54">
        <f>IF(BN$29=TRUE,"N/A",IF(BP38&lt;&gt;0,IF(MIN(BP$34:BP$40)=BP38,BO38+(BR$32-BQ$32),BO38),BO38))</f>
        <v>0</v>
      </c>
      <c r="BR38" s="51"/>
      <c r="BS38" s="11"/>
      <c r="BT38" s="54" t="str">
        <f>IF(BT$29=FALSE,(J38*(1+(((J$14)-(SUM(J$34:J$40)))/(SUM(J$34:J$40))))),"")</f>
        <v/>
      </c>
      <c r="BU38" s="54" t="e">
        <f>IF(BU$33=FALSE,ROUNDDOWN(BT38,0),ROUND(BT38,0))</f>
        <v>#VALUE!</v>
      </c>
      <c r="BV38" s="54" t="e">
        <f>IF(BU38=MAX(BU$34:BU$40),ROW(),"")</f>
        <v>#VALUE!</v>
      </c>
      <c r="BW38" s="54" t="str">
        <f>IF(BT$29=TRUE,"N/A",IF(BV38&lt;&gt;0,IF(MIN(BV$34:BV$40)=BV38,BU38+(BX$32-BW$32),BU38),BU38))</f>
        <v>N/A</v>
      </c>
      <c r="BX38" s="51"/>
      <c r="BZ38" s="54" t="str">
        <f>IF(BZ$29=FALSE,(L38*(1+(((L$14)-(SUM(L$34:L$40)))/(SUM(L$34:L$40))))),"")</f>
        <v/>
      </c>
      <c r="CA38" s="54" t="e">
        <f>IF(CA$33=FALSE,ROUNDDOWN(BZ38,0),ROUND(BZ38,0))</f>
        <v>#VALUE!</v>
      </c>
      <c r="CB38" s="54" t="e">
        <f>IF(CA38=MAX(CA$34:CA$40),ROW(),"")</f>
        <v>#VALUE!</v>
      </c>
      <c r="CC38" s="54" t="str">
        <f>IF(BZ$29=TRUE,"N/A",IF(CB38&lt;&gt;0,IF(MIN(CB$34:CB$40)=CB38,CA38+(CD$32-CC$32),CA38),CA38))</f>
        <v>N/A</v>
      </c>
      <c r="CD38" s="51"/>
    </row>
    <row r="39" spans="1:100" ht="3.75" customHeight="1" x14ac:dyDescent="0.25">
      <c r="A39" s="65"/>
      <c r="B39" s="9"/>
      <c r="C39" s="10"/>
      <c r="D39" s="10"/>
      <c r="E39" s="10"/>
      <c r="F39" s="15"/>
      <c r="G39" s="16"/>
      <c r="H39" s="15"/>
      <c r="I39" s="16"/>
      <c r="J39" s="15"/>
      <c r="K39" s="16"/>
      <c r="L39" s="15"/>
      <c r="M39" s="11"/>
      <c r="N39" s="11"/>
      <c r="O39" s="18"/>
      <c r="P39" s="25"/>
      <c r="Q39" s="11"/>
      <c r="R39" s="44"/>
      <c r="S39" s="16"/>
      <c r="T39" s="44"/>
      <c r="U39" s="17"/>
      <c r="V39" s="44"/>
      <c r="W39" s="17"/>
      <c r="X39" s="44"/>
      <c r="Y39" s="11"/>
      <c r="Z39" s="18"/>
      <c r="AA39" s="25"/>
      <c r="AB39" s="25"/>
      <c r="AC39" s="96"/>
      <c r="AD39" s="97"/>
      <c r="AE39" s="96"/>
      <c r="AF39" s="95"/>
      <c r="AG39" s="96"/>
      <c r="AH39" s="95"/>
      <c r="AI39" s="96"/>
      <c r="AJ39" s="134"/>
      <c r="AK39" s="18"/>
      <c r="AL39" s="12"/>
      <c r="AM39" s="65"/>
      <c r="AN39" s="9"/>
      <c r="AO39" s="167"/>
      <c r="AP39" s="12"/>
      <c r="AQ39" s="65"/>
      <c r="BH39" s="55"/>
      <c r="BI39" s="51"/>
      <c r="BJ39" s="51"/>
      <c r="BK39" s="51"/>
      <c r="BL39" s="51"/>
      <c r="BM39" s="11"/>
      <c r="BN39" s="55"/>
      <c r="BO39" s="51"/>
      <c r="BP39" s="51"/>
      <c r="BQ39" s="51"/>
      <c r="BR39" s="51"/>
      <c r="BS39" s="11"/>
      <c r="BT39" s="55"/>
      <c r="BU39" s="51"/>
      <c r="BV39" s="51"/>
      <c r="BW39" s="51"/>
      <c r="BX39" s="51"/>
      <c r="BZ39" s="55"/>
      <c r="CA39" s="51"/>
      <c r="CB39" s="51"/>
      <c r="CC39" s="51"/>
      <c r="CD39" s="51"/>
    </row>
    <row r="40" spans="1:100" ht="12.75" customHeight="1" x14ac:dyDescent="0.25">
      <c r="B40" s="9"/>
      <c r="C40" s="10"/>
      <c r="D40" s="10" t="s">
        <v>22</v>
      </c>
      <c r="E40" s="10"/>
      <c r="F40" s="30"/>
      <c r="G40" s="14"/>
      <c r="H40" s="30"/>
      <c r="I40" s="16"/>
      <c r="J40" s="30"/>
      <c r="K40" s="16"/>
      <c r="L40" s="30"/>
      <c r="M40" s="11"/>
      <c r="N40" s="11"/>
      <c r="O40" s="29">
        <f>(F40+H40)+(L40)</f>
        <v>0</v>
      </c>
      <c r="P40" s="25"/>
      <c r="Q40" s="11"/>
      <c r="R40" s="92" t="str">
        <f>IF(AC40="N/A","N/A",IF(BH$32=TRUE,AC40-F40,"N/A"))</f>
        <v>N/A</v>
      </c>
      <c r="S40" s="16"/>
      <c r="T40" s="92" t="str">
        <f>IF(AE40="N/A","N/A",IF(BN$32=TRUE,AE40-H40,"N/A"))</f>
        <v>N/A</v>
      </c>
      <c r="U40" s="17"/>
      <c r="V40" s="92" t="str">
        <f>IF(AG40="N/A","N/A",IF(BT$32=TRUE,AG40-J40,"N/A"))</f>
        <v>N/A</v>
      </c>
      <c r="W40" s="17"/>
      <c r="X40" s="92" t="str">
        <f>IF(AI40="N/A","N/A",IF(BZ$32=TRUE,AI40-L40,"N/A"))</f>
        <v>N/A</v>
      </c>
      <c r="Y40" s="11"/>
      <c r="Z40" s="68" t="e">
        <f>(R40+T40)+(X40)</f>
        <v>#VALUE!</v>
      </c>
      <c r="AA40" s="25"/>
      <c r="AB40" s="25"/>
      <c r="AC40" s="93" t="str">
        <f>IF(F40=0,"N/A",BK$40)</f>
        <v>N/A</v>
      </c>
      <c r="AD40" s="94"/>
      <c r="AE40" s="93" t="str">
        <f>IF(H40=0,"N/A",BQ$40)</f>
        <v>N/A</v>
      </c>
      <c r="AF40" s="95"/>
      <c r="AG40" s="93" t="str">
        <f>IF(J40=0,"N/A",BW$40)</f>
        <v>N/A</v>
      </c>
      <c r="AH40" s="95"/>
      <c r="AI40" s="93" t="str">
        <f>IF(L40=0,"N/A",CC$40)</f>
        <v>N/A</v>
      </c>
      <c r="AJ40" s="134"/>
      <c r="AK40" s="29" t="str">
        <f>(IF((AND(AC40="N/A",AE40="N/A",AG40="N/A", AI40="N/A")),"N/A",(IF(AC40="N/A",0,AC40))+(IF(AE40="N/A",0,AE40))+(IF(AG40="N/A",0,AG40))+(IF(AI40="N/A",0,AI40))))</f>
        <v>N/A</v>
      </c>
      <c r="AL40" s="12"/>
      <c r="AM40" s="65"/>
      <c r="AN40" s="9"/>
      <c r="AO40" s="167"/>
      <c r="AP40" s="12"/>
      <c r="AR40" s="11"/>
      <c r="BH40" s="54">
        <f>IF(BH$29=FALSE,(F40*(1+(((F$14)-(SUM(F$34:F$40)))/(SUM(F$34:F$40))))),"")</f>
        <v>0</v>
      </c>
      <c r="BI40" s="54">
        <f>IF(BI$33=FALSE,ROUNDDOWN(BH40,0),ROUND(BH40,0))</f>
        <v>0</v>
      </c>
      <c r="BJ40" s="54" t="str">
        <f>IF(BI40=MAX(BI$34:BI$40),ROW(),"")</f>
        <v/>
      </c>
      <c r="BK40" s="54">
        <f>IF(BH$29=TRUE,"N/A",IF(BJ40&lt;&gt;0,IF(MIN(BJ$34:BJ$40)=BJ40,BI40+(BL$32-BK$32),BI40),BI40))</f>
        <v>0</v>
      </c>
      <c r="BL40" s="52"/>
      <c r="BM40" s="61"/>
      <c r="BN40" s="54">
        <f>IF(BN$29=FALSE,(H40*(1+(((H$14)-(SUM(H$34:H$40)))/(SUM(H$34:H$40))))),"")</f>
        <v>0</v>
      </c>
      <c r="BO40" s="54">
        <f>IF(BO$33=FALSE,ROUNDDOWN(BN40,0),ROUND(BN40,0))</f>
        <v>0</v>
      </c>
      <c r="BP40" s="54" t="str">
        <f>IF(BO40=MAX(BO$34:BO$40),ROW(),"")</f>
        <v/>
      </c>
      <c r="BQ40" s="54">
        <f>IF(BN$29=TRUE,"N/A",IF(BP40&lt;&gt;0,IF(MIN(BP$34:BP$40)=BP40,BO40+(BR$32-BQ$32),BO40),BO40))</f>
        <v>0</v>
      </c>
      <c r="BR40" s="51"/>
      <c r="BS40" s="11"/>
      <c r="BT40" s="54" t="str">
        <f>IF(BT$29=FALSE,(J40*(1+(((J$14)-(SUM(J$34:J$40)))/(SUM(J$34:J$40))))),"")</f>
        <v/>
      </c>
      <c r="BU40" s="54" t="e">
        <f>IF(BU$33=FALSE,ROUNDDOWN(BT40,0),ROUND(BT40,0))</f>
        <v>#VALUE!</v>
      </c>
      <c r="BV40" s="54" t="e">
        <f>IF(BU40=MAX(BU$34:BU$40),ROW(),"")</f>
        <v>#VALUE!</v>
      </c>
      <c r="BW40" s="54" t="str">
        <f>IF(BT$29=TRUE,"N/A",IF(BV40&lt;&gt;0,IF(MIN(BV$34:BV$40)=BV40,BU40+(BX$32-BW$32),BU40),BU40))</f>
        <v>N/A</v>
      </c>
      <c r="BX40" s="51"/>
      <c r="BZ40" s="54" t="str">
        <f>IF(BZ$29=FALSE,(L40*(1+(((L$14)-(SUM(L$34:L$40)))/(SUM(L$34:L$40))))),"")</f>
        <v/>
      </c>
      <c r="CA40" s="54" t="e">
        <f>IF(CA$33=FALSE,ROUNDDOWN(BZ40,0),ROUND(BZ40,0))</f>
        <v>#VALUE!</v>
      </c>
      <c r="CB40" s="54" t="e">
        <f>IF(CA40=MAX(CA$34:CA$40),ROW(),"")</f>
        <v>#VALUE!</v>
      </c>
      <c r="CC40" s="54" t="str">
        <f>IF(BZ$29=TRUE,"N/A",IF(CB40&lt;&gt;0,IF(MIN(CB$34:CB$40)=CB40,CA40+(CD$32-CC$32),CA40),CA40))</f>
        <v>N/A</v>
      </c>
      <c r="CD40" s="51"/>
    </row>
    <row r="41" spans="1:100" ht="3.95" customHeight="1" x14ac:dyDescent="0.2">
      <c r="B41" s="9"/>
      <c r="C41" s="10"/>
      <c r="D41" s="10"/>
      <c r="E41" s="10"/>
      <c r="F41" s="20"/>
      <c r="G41" s="16"/>
      <c r="H41" s="20"/>
      <c r="I41" s="16"/>
      <c r="J41" s="20"/>
      <c r="K41" s="16"/>
      <c r="L41" s="20"/>
      <c r="M41" s="11"/>
      <c r="N41" s="11"/>
      <c r="O41" s="59"/>
      <c r="P41" s="25"/>
      <c r="Q41" s="11"/>
      <c r="R41" s="64"/>
      <c r="S41" s="63"/>
      <c r="T41" s="64"/>
      <c r="U41" s="64"/>
      <c r="V41" s="64"/>
      <c r="W41" s="64"/>
      <c r="X41" s="64"/>
      <c r="Y41" s="65"/>
      <c r="Z41" s="66"/>
      <c r="AA41" s="66"/>
      <c r="AB41" s="66"/>
      <c r="AC41" s="64"/>
      <c r="AD41" s="63"/>
      <c r="AE41" s="64"/>
      <c r="AF41" s="67"/>
      <c r="AG41" s="67"/>
      <c r="AH41" s="67"/>
      <c r="AI41" s="64"/>
      <c r="AJ41" s="67"/>
      <c r="AK41" s="66"/>
      <c r="AL41" s="12"/>
      <c r="AM41" s="65"/>
      <c r="AN41" s="9"/>
      <c r="AO41" s="167"/>
      <c r="AP41" s="12"/>
      <c r="AS41" s="11"/>
      <c r="AT41" s="11"/>
      <c r="AU41" s="11"/>
      <c r="AV41" s="11"/>
      <c r="AW41" s="11"/>
      <c r="AX41" s="11"/>
      <c r="AY41" s="11"/>
      <c r="AZ41" s="11"/>
      <c r="BA41" s="11"/>
      <c r="BB41" s="11"/>
      <c r="BC41" s="11"/>
      <c r="BD41" s="11"/>
      <c r="BE41" s="11"/>
      <c r="BF41" s="11"/>
      <c r="BG41" s="11"/>
      <c r="BH41" s="51"/>
      <c r="BI41" s="51"/>
      <c r="BJ41" s="51"/>
      <c r="BK41" s="51"/>
      <c r="BL41" s="51"/>
      <c r="BM41" s="11"/>
      <c r="BN41" s="51"/>
      <c r="BO41" s="51"/>
      <c r="BP41" s="51"/>
      <c r="BQ41" s="51"/>
      <c r="BR41" s="51"/>
      <c r="BS41" s="11"/>
      <c r="BT41" s="51"/>
      <c r="BU41" s="51"/>
      <c r="BV41" s="51"/>
      <c r="BW41" s="51"/>
      <c r="BX41" s="51"/>
      <c r="BY41" s="11"/>
      <c r="BZ41" s="51"/>
      <c r="CA41" s="51"/>
      <c r="CB41" s="51"/>
      <c r="CC41" s="51"/>
      <c r="CD41" s="51"/>
      <c r="CF41" s="84"/>
      <c r="CG41" s="84"/>
      <c r="CH41" s="84"/>
      <c r="CI41" s="84"/>
      <c r="CJ41" s="84"/>
      <c r="CK41" s="84"/>
      <c r="CL41" s="84"/>
      <c r="CM41" s="84"/>
      <c r="CN41" s="11"/>
      <c r="CO41" s="84"/>
      <c r="CP41" s="84"/>
      <c r="CQ41" s="11"/>
      <c r="CR41" s="11"/>
      <c r="CS41" s="11"/>
      <c r="CT41" s="11"/>
      <c r="CU41" s="11"/>
      <c r="CV41" s="11"/>
    </row>
    <row r="42" spans="1:100" ht="12.75" customHeight="1" x14ac:dyDescent="0.25">
      <c r="B42" s="9"/>
      <c r="C42" s="10"/>
      <c r="D42" s="11" t="s">
        <v>31</v>
      </c>
      <c r="E42" s="10"/>
      <c r="F42" s="76" t="str">
        <f>IF(AND(F34="",F36="",F38="",F40=""),"",IF(F14="","", SUM(F34:F40) &amp; " ("&amp;ROUND(SUM(F34:F40) /(F$14)*100,0) &amp;"%)"))</f>
        <v>15 (100%)</v>
      </c>
      <c r="G42" s="14"/>
      <c r="H42" s="76" t="str">
        <f>IF(AND(H34="",H36="",H38="",H40=""),"",IF(H14="","", SUM(H34:H40) &amp; " ("&amp;ROUND(SUM(H34:H40) /(H$14)*100,0) &amp;"%)"))</f>
        <v>13 (100%)</v>
      </c>
      <c r="I42" s="16"/>
      <c r="J42" s="76" t="str">
        <f>IF(AND(J34="",J36="",J38="",J40=""),"",IF(J14="","", SUM(J34:J40) &amp; " ("&amp;ROUND(SUM(J34:J40) /(J$14)*100,0) &amp;"%)"))</f>
        <v/>
      </c>
      <c r="K42" s="16"/>
      <c r="L42" s="76" t="str">
        <f>IF(AND(L34="",L36="",L38="",L40=""),"",IF(L14="","", SUM(L34:L40) &amp; " ("&amp;ROUND(SUM(L34:L40) /(L$14)*100,0) &amp;"%)"))</f>
        <v/>
      </c>
      <c r="M42" s="11"/>
      <c r="N42" s="11"/>
      <c r="O42" s="29" t="e">
        <f>(F42+H42)+(L42)</f>
        <v>#VALUE!</v>
      </c>
      <c r="P42" s="25"/>
      <c r="Q42" s="11"/>
      <c r="R42" s="17"/>
      <c r="S42" s="16"/>
      <c r="T42" s="17"/>
      <c r="U42" s="17"/>
      <c r="V42" s="17"/>
      <c r="W42" s="17"/>
      <c r="X42" s="17"/>
      <c r="Y42" s="11"/>
      <c r="Z42" s="25">
        <f>(R42+T42)+(X42)</f>
        <v>0</v>
      </c>
      <c r="AA42" s="25"/>
      <c r="AB42" s="25"/>
      <c r="AC42" s="17"/>
      <c r="AD42" s="16"/>
      <c r="AE42" s="17"/>
      <c r="AF42" s="134"/>
      <c r="AG42" s="134"/>
      <c r="AH42" s="134"/>
      <c r="AI42" s="17"/>
      <c r="AJ42" s="134"/>
      <c r="AK42" s="29">
        <f>IF(AND(AK34="N/A",AK36="N/A",AK38="N/A",AK40="N/A"),"N/A",IF(AK34="N/A",0,AK34)+IF(AK36="N/A",0,AK36)+IF(AK38="N/A",0,AK38)+IF(AK40="N/A",0,AK40))</f>
        <v>28</v>
      </c>
      <c r="AL42" s="12"/>
      <c r="AM42" s="65"/>
      <c r="AN42" s="9"/>
      <c r="AO42" s="167"/>
      <c r="AP42" s="12"/>
      <c r="BH42" s="51"/>
      <c r="BI42" s="51"/>
      <c r="BJ42" s="51"/>
      <c r="BK42" s="51"/>
      <c r="BL42" s="51"/>
      <c r="BM42" s="11"/>
      <c r="BN42" s="51"/>
      <c r="BO42" s="51"/>
      <c r="BP42" s="51"/>
      <c r="BQ42" s="51"/>
      <c r="BR42" s="51"/>
      <c r="BS42" s="11"/>
      <c r="BT42" s="51"/>
      <c r="BU42" s="51"/>
      <c r="BV42" s="51"/>
      <c r="BW42" s="51"/>
      <c r="BX42" s="51"/>
      <c r="BZ42" s="51"/>
      <c r="CA42" s="51"/>
      <c r="CB42" s="51"/>
      <c r="CC42" s="51"/>
      <c r="CD42" s="51"/>
    </row>
    <row r="43" spans="1:100" ht="12.75" customHeight="1" x14ac:dyDescent="0.25">
      <c r="B43" s="9"/>
      <c r="C43" s="10"/>
      <c r="D43" s="10"/>
      <c r="E43" s="10"/>
      <c r="F43" s="17"/>
      <c r="G43" s="16"/>
      <c r="H43" s="17"/>
      <c r="I43" s="16"/>
      <c r="J43" s="16"/>
      <c r="K43" s="16"/>
      <c r="L43" s="17"/>
      <c r="M43" s="11"/>
      <c r="N43" s="11"/>
      <c r="O43" s="25"/>
      <c r="P43" s="25"/>
      <c r="Q43" s="11"/>
      <c r="R43" s="17"/>
      <c r="S43" s="16"/>
      <c r="T43" s="17"/>
      <c r="U43" s="17"/>
      <c r="V43" s="17"/>
      <c r="W43" s="17"/>
      <c r="X43" s="17"/>
      <c r="Y43" s="11"/>
      <c r="Z43" s="25"/>
      <c r="AA43" s="25"/>
      <c r="AB43" s="25"/>
      <c r="AC43" s="17"/>
      <c r="AD43" s="16"/>
      <c r="AE43" s="17"/>
      <c r="AF43" s="134"/>
      <c r="AG43" s="134"/>
      <c r="AH43" s="134"/>
      <c r="AI43" s="17"/>
      <c r="AJ43" s="134"/>
      <c r="AK43" s="25"/>
      <c r="AL43" s="12"/>
      <c r="AM43" s="65"/>
      <c r="AN43" s="9"/>
      <c r="AO43" s="167"/>
      <c r="AP43" s="12"/>
      <c r="BH43" s="51"/>
      <c r="BI43" s="51"/>
      <c r="BJ43" s="51"/>
      <c r="BK43" s="51"/>
      <c r="BL43" s="51"/>
      <c r="BM43" s="11"/>
      <c r="BN43" s="51"/>
      <c r="BO43" s="51"/>
      <c r="BP43" s="51"/>
      <c r="BQ43" s="51"/>
      <c r="BR43" s="51"/>
      <c r="BS43" s="11"/>
      <c r="BT43" s="51"/>
      <c r="BU43" s="51"/>
      <c r="BV43" s="51"/>
      <c r="BW43" s="51"/>
      <c r="BX43" s="51"/>
      <c r="BZ43" s="51"/>
      <c r="CA43" s="51"/>
      <c r="CB43" s="51"/>
      <c r="CC43" s="51"/>
      <c r="CD43" s="51"/>
      <c r="CI43" s="74" t="s">
        <v>56</v>
      </c>
    </row>
    <row r="44" spans="1:100" s="34" customFormat="1" ht="12.75" customHeight="1" x14ac:dyDescent="0.2">
      <c r="A44" s="104"/>
      <c r="B44" s="31"/>
      <c r="C44" s="19" t="s">
        <v>63</v>
      </c>
      <c r="D44" s="33"/>
      <c r="E44" s="33"/>
      <c r="F44" s="168" t="s">
        <v>0</v>
      </c>
      <c r="G44" s="168"/>
      <c r="H44" s="168"/>
      <c r="I44" s="168"/>
      <c r="J44" s="168"/>
      <c r="K44" s="46"/>
      <c r="L44" s="130" t="s">
        <v>1</v>
      </c>
      <c r="N44" s="35"/>
      <c r="O44" s="27" t="s">
        <v>2</v>
      </c>
      <c r="P44" s="36"/>
      <c r="R44" s="169" t="s">
        <v>0</v>
      </c>
      <c r="S44" s="169"/>
      <c r="T44" s="169"/>
      <c r="U44" s="169"/>
      <c r="V44" s="169"/>
      <c r="W44" s="137"/>
      <c r="X44" s="131" t="s">
        <v>1</v>
      </c>
      <c r="Y44" s="35"/>
      <c r="Z44" s="27" t="s">
        <v>2</v>
      </c>
      <c r="AA44" s="36"/>
      <c r="AB44" s="11"/>
      <c r="AC44" s="170" t="s">
        <v>0</v>
      </c>
      <c r="AD44" s="170"/>
      <c r="AE44" s="170"/>
      <c r="AF44" s="170"/>
      <c r="AG44" s="170"/>
      <c r="AH44" s="137"/>
      <c r="AI44" s="132" t="s">
        <v>1</v>
      </c>
      <c r="AJ44" s="137"/>
      <c r="AK44" s="136" t="s">
        <v>2</v>
      </c>
      <c r="AL44" s="37"/>
      <c r="AM44" s="105"/>
      <c r="AN44" s="31"/>
      <c r="AO44" s="72" t="str">
        <f>IF(AO45&lt;&gt;"", "Ethnicity Errors","")</f>
        <v/>
      </c>
      <c r="AP44" s="37"/>
      <c r="AQ44" s="104"/>
      <c r="AR44" s="1"/>
      <c r="AS44" s="38"/>
      <c r="AT44" s="38"/>
      <c r="AU44" s="38"/>
      <c r="AV44" s="38"/>
      <c r="AW44" s="38"/>
      <c r="AX44" s="38"/>
      <c r="AY44" s="38"/>
      <c r="AZ44" s="38"/>
      <c r="BA44" s="38"/>
      <c r="BB44" s="38"/>
      <c r="BC44" s="38"/>
      <c r="BD44" s="38"/>
      <c r="BE44" s="38"/>
      <c r="BF44" s="38"/>
      <c r="BG44" s="38"/>
      <c r="BH44" s="51" t="b">
        <f>IF((F$14)&gt;=(SUM(F$46:F$48)), TRUE,FALSE)</f>
        <v>1</v>
      </c>
      <c r="BI44" s="52">
        <f>IF(BH29=FALSE,(ROUND(BH46,0)+ROUND(BH48,0)),0)</f>
        <v>15</v>
      </c>
      <c r="BJ44" s="52"/>
      <c r="BK44" s="52">
        <f>SUM(BI$46:BI$48)</f>
        <v>15</v>
      </c>
      <c r="BL44" s="52">
        <f>(F$14)</f>
        <v>15</v>
      </c>
      <c r="BM44" s="60"/>
      <c r="BN44" s="51" t="b">
        <f>IF((H$14)&gt;=(H46+H48), TRUE,FALSE)</f>
        <v>1</v>
      </c>
      <c r="BO44" s="52">
        <f>IF(BN$29=FALSE,(ROUND(BN46,0)+ROUND(BN48,0)+ROUND(BN52,0)+ROUND(BN54,0)),0)</f>
        <v>23</v>
      </c>
      <c r="BP44" s="52"/>
      <c r="BQ44" s="52">
        <f>SUM(BO46:BO48)</f>
        <v>13</v>
      </c>
      <c r="BR44" s="52">
        <f>(H$14)</f>
        <v>13</v>
      </c>
      <c r="BS44" s="11"/>
      <c r="BT44" s="51" t="b">
        <f>IF((J$14)&gt;=(SUM(J$46:J$48)), TRUE,FALSE)</f>
        <v>1</v>
      </c>
      <c r="BU44" s="52">
        <f>IF(BT29=FALSE,((ROUND(BT46,0)+ROUND(BT48,0)+ROUND(BT52,0)+ROUND(BT54,0))),0)</f>
        <v>0</v>
      </c>
      <c r="BV44" s="52"/>
      <c r="BW44" s="52" t="e">
        <f>SUM(BU$46:BU$48)</f>
        <v>#VALUE!</v>
      </c>
      <c r="BX44" s="62" t="str">
        <f>(J$14)</f>
        <v/>
      </c>
      <c r="BY44" s="38"/>
      <c r="BZ44" s="51" t="b">
        <f>IF((L$14)&gt;=(SUM(L$46:L$48)), TRUE,FALSE)</f>
        <v>1</v>
      </c>
      <c r="CA44" s="52">
        <f>IF(BZ29=FALSE,((ROUND(BZ46,0)+ROUND(BZ48,0)+ROUND(BZ52,0)+ROUND(BZ54,0))),0)</f>
        <v>0</v>
      </c>
      <c r="CB44" s="52"/>
      <c r="CC44" s="52" t="e">
        <f>SUM(CA$46:CA$48)</f>
        <v>#VALUE!</v>
      </c>
      <c r="CD44" s="62" t="str">
        <f>(L$14)</f>
        <v/>
      </c>
      <c r="CE44" s="85"/>
      <c r="CF44" s="74"/>
      <c r="CG44" s="74"/>
      <c r="CH44" s="74"/>
      <c r="CI44" s="74"/>
      <c r="CJ44" s="74"/>
      <c r="CK44" s="74"/>
      <c r="CL44" s="74"/>
      <c r="CM44" s="74"/>
      <c r="CN44" s="38"/>
      <c r="CO44" s="74"/>
      <c r="CP44" s="74"/>
      <c r="CQ44" s="38"/>
      <c r="CR44" s="38"/>
      <c r="CS44" s="38"/>
      <c r="CT44" s="38"/>
      <c r="CU44" s="38"/>
      <c r="CV44" s="38"/>
    </row>
    <row r="45" spans="1:100" s="34" customFormat="1" ht="12.75" customHeight="1" x14ac:dyDescent="0.2">
      <c r="A45" s="104"/>
      <c r="B45" s="31"/>
      <c r="C45" s="32"/>
      <c r="D45" s="33"/>
      <c r="E45" s="33"/>
      <c r="F45" s="121" t="s">
        <v>3</v>
      </c>
      <c r="G45" s="121"/>
      <c r="H45" s="13" t="s">
        <v>4</v>
      </c>
      <c r="I45" s="121"/>
      <c r="J45" s="121" t="s">
        <v>65</v>
      </c>
      <c r="K45" s="121"/>
      <c r="L45" s="134"/>
      <c r="O45" s="39"/>
      <c r="P45" s="39"/>
      <c r="R45" s="121" t="s">
        <v>3</v>
      </c>
      <c r="S45" s="121"/>
      <c r="T45" s="13" t="s">
        <v>4</v>
      </c>
      <c r="U45" s="134"/>
      <c r="V45" s="121" t="s">
        <v>65</v>
      </c>
      <c r="W45" s="134"/>
      <c r="X45" s="134"/>
      <c r="Z45" s="39"/>
      <c r="AA45" s="39"/>
      <c r="AB45" s="39"/>
      <c r="AC45" s="121" t="s">
        <v>3</v>
      </c>
      <c r="AD45" s="121"/>
      <c r="AE45" s="13" t="s">
        <v>4</v>
      </c>
      <c r="AF45" s="134"/>
      <c r="AG45" s="121" t="s">
        <v>65</v>
      </c>
      <c r="AH45" s="134"/>
      <c r="AI45" s="134"/>
      <c r="AJ45" s="134"/>
      <c r="AK45" s="134"/>
      <c r="AL45" s="37"/>
      <c r="AM45" s="105"/>
      <c r="AN45" s="31"/>
      <c r="AO45" s="167" t="str">
        <f>(IF(AND(F46="",F48=""),"",IF(AND(BH29=FALSE,BH44=FALSE),"ES ethnicity count ("&amp;TEXT(F46+F48,"0")&amp;") &gt; to ES total number of persons("&amp;TEXT((F14),"0")&amp;")"&amp;CHAR(10),"")&amp;IF(AND(BH29=FALSE,BH45=FALSE),"ES ethnicity count ("&amp;TEXT(F46+F48,"0")&amp;") is less than 80% of total number of ES persons ("&amp;TEXT((F14),"0")&amp;")"&amp;CHAR(10),"")))&amp;(IF(AND(H46="",H48=""),"",(IF(AND(BN29=FALSE,BN44=FALSE),"TH ethnicity count ("&amp;TEXT(H46+H48,"0")&amp;") &gt; to TH total number of persons ("&amp;TEXT((H14),"0")&amp;")"&amp;CHAR(10),"")&amp;IF(AND(BN29=FALSE,BN45=FALSE),"TH ethnicity count ("&amp;TEXT(H46+H48,"0")&amp;") is less than 80% of total number of TH persons ("&amp;TEXT((H14),"0")&amp;")"&amp;CHAR(10),""))))&amp;(IF(AND(J46="",J48=""),"",(IF(AND(BT29=FALSE,BT44=FALSE),"SH ethnicity count ("&amp;TEXT(J46+J48,"0")&amp;") &gt; to SH total number of persons ("&amp;TEXT((J14),"0")&amp;")"&amp;CHAR(10),"")&amp;IF(AND(BT29=FALSE,BT45=FALSE),"SH ethnicity count ("&amp;TEXT(J46+J48,"0")&amp;") is less than 80% of total number of SH persons ("&amp;TEXT((J14),"0")&amp;")"&amp;CHAR(10),""))))&amp;(IF(AND(L46="",L48=""),"",(IF(AND(BZ29=FALSE,BZ44=FALSE),"Unsheltered ethnicity count ("&amp;TEXT(L46+L48,"0")&amp;") &gt; to unsheltered total number of persons ("&amp;TEXT((L14),"0")&amp;")"&amp;CHAR(10),"")&amp;IF(AND(BZ29=FALSE,BZ45=FALSE),"Unsheltered ethnicity count ("&amp;TEXT(L46+L48,"0")&amp;") is less than 80% of total number of unsheltered persons ("&amp;TEXT((L14),"0")&amp;")"&amp;CHAR(10),""))))</f>
        <v/>
      </c>
      <c r="AP45" s="37"/>
      <c r="AQ45" s="104"/>
      <c r="AR45" s="38"/>
      <c r="AS45" s="38"/>
      <c r="AT45" s="38"/>
      <c r="AU45" s="38"/>
      <c r="AV45" s="38"/>
      <c r="AW45" s="38"/>
      <c r="AX45" s="38"/>
      <c r="AY45" s="38"/>
      <c r="AZ45" s="38"/>
      <c r="BA45" s="38"/>
      <c r="BB45" s="38"/>
      <c r="BC45" s="38"/>
      <c r="BD45" s="38"/>
      <c r="BE45" s="38"/>
      <c r="BF45" s="38"/>
      <c r="BG45" s="38"/>
      <c r="BH45" s="52" t="b">
        <f>IF(BH29=FALSE,(IF((SUM(F$46:F$48))/(F$14)&gt;=0.8,TRUE,FALSE)),FALSE)</f>
        <v>1</v>
      </c>
      <c r="BI45" s="51" t="b">
        <f>(F$14)=(ROUND(BH46,0)+ROUND(BH48,0))</f>
        <v>1</v>
      </c>
      <c r="BJ45" s="51"/>
      <c r="BK45" s="51"/>
      <c r="BL45" s="51"/>
      <c r="BM45" s="11"/>
      <c r="BN45" s="52" t="b">
        <f>IF(BN29=FALSE,(IF((SUM(H$46:H$48))/(H$14)&gt;=0.8,TRUE,FALSE)),FALSE)</f>
        <v>1</v>
      </c>
      <c r="BO45" s="51" t="b">
        <f>(H$14)=(ROUND(BN46,0)+ROUND(BN48,0))</f>
        <v>1</v>
      </c>
      <c r="BP45" s="51"/>
      <c r="BQ45" s="51"/>
      <c r="BR45" s="51"/>
      <c r="BS45" s="11"/>
      <c r="BT45" s="52" t="b">
        <f>IF(BT29=FALSE,(IF((SUM(J$46:J$48))/(J$14)&gt;=0.8,TRUE,FALSE)),FALSE)</f>
        <v>0</v>
      </c>
      <c r="BU45" s="51" t="e">
        <f>(F$14)=(ROUND(BT46,0)+ROUND(BT48,0))</f>
        <v>#VALUE!</v>
      </c>
      <c r="BV45" s="51"/>
      <c r="BW45" s="56"/>
      <c r="BX45" s="56"/>
      <c r="BY45" s="38"/>
      <c r="BZ45" s="52" t="b">
        <f>IF(BZ29=FALSE,(IF((SUM(L$46:L$48))/(L$14)&gt;=0.8,TRUE,FALSE)),FALSE)</f>
        <v>0</v>
      </c>
      <c r="CA45" s="51" t="e">
        <f>(L$14)=(ROUND(BZ46,0)+ROUND(BZ48,0))</f>
        <v>#VALUE!</v>
      </c>
      <c r="CB45" s="51"/>
      <c r="CC45" s="56"/>
      <c r="CD45" s="56"/>
      <c r="CF45" s="74"/>
      <c r="CG45" s="74"/>
      <c r="CH45" s="74"/>
      <c r="CI45" s="74" t="s">
        <v>3</v>
      </c>
      <c r="CJ45" s="74"/>
      <c r="CK45" s="74" t="s">
        <v>4</v>
      </c>
      <c r="CL45" s="74"/>
      <c r="CM45" s="74" t="s">
        <v>65</v>
      </c>
      <c r="CN45" s="38"/>
      <c r="CO45" s="74" t="s">
        <v>1</v>
      </c>
      <c r="CP45" s="74"/>
      <c r="CQ45" s="38"/>
      <c r="CR45" s="38"/>
      <c r="CS45" s="38"/>
      <c r="CT45" s="38"/>
      <c r="CU45" s="38"/>
      <c r="CV45" s="38"/>
    </row>
    <row r="46" spans="1:100" s="34" customFormat="1" ht="12.75" customHeight="1" x14ac:dyDescent="0.2">
      <c r="A46" s="104"/>
      <c r="B46" s="31"/>
      <c r="C46" s="33"/>
      <c r="D46" s="10" t="s">
        <v>7</v>
      </c>
      <c r="E46" s="33"/>
      <c r="F46" s="30">
        <v>14</v>
      </c>
      <c r="G46" s="14"/>
      <c r="H46" s="30">
        <v>11</v>
      </c>
      <c r="I46" s="16"/>
      <c r="J46" s="30"/>
      <c r="K46" s="16"/>
      <c r="L46" s="30"/>
      <c r="O46" s="29">
        <f>(F46+H46)+(L46)</f>
        <v>25</v>
      </c>
      <c r="P46" s="40"/>
      <c r="R46" s="92">
        <f>IF(AC46="N/A","N/A",IF(BH$44=TRUE,AC46-F46,"N/A"))</f>
        <v>0</v>
      </c>
      <c r="S46" s="98"/>
      <c r="T46" s="92">
        <f>IF(AE46="N/A","N/A",IF(BN$44=TRUE,AE46-H46,"N/A"))</f>
        <v>0</v>
      </c>
      <c r="U46" s="99"/>
      <c r="V46" s="92" t="str">
        <f>IF(AG46="N/A","N/A",IF(BT$44=TRUE,AG46-J46,"N/A"))</f>
        <v>N/A</v>
      </c>
      <c r="W46" s="99"/>
      <c r="X46" s="92" t="str">
        <f>IF(AI46="N/A","N/A",IF(BZ$44=TRUE,AI46-L46,"N/A"))</f>
        <v>N/A</v>
      </c>
      <c r="Y46" s="11"/>
      <c r="Z46" s="29" t="e">
        <f>(R46+T46)+(X46)</f>
        <v>#VALUE!</v>
      </c>
      <c r="AA46" s="40"/>
      <c r="AB46" s="40"/>
      <c r="AC46" s="93">
        <f>IF(F46=0,"N/A",BK$46)</f>
        <v>14</v>
      </c>
      <c r="AD46" s="94"/>
      <c r="AE46" s="93">
        <f>IF(H46=0,"N/A",BQ$46)</f>
        <v>11</v>
      </c>
      <c r="AF46" s="95"/>
      <c r="AG46" s="93" t="str">
        <f>IF(J46=0,"N/A",BW$46)</f>
        <v>N/A</v>
      </c>
      <c r="AH46" s="95"/>
      <c r="AI46" s="93" t="str">
        <f>IF(L46=0,"N/A",CC$46)</f>
        <v>N/A</v>
      </c>
      <c r="AJ46" s="134"/>
      <c r="AK46" s="29">
        <f>(IF((AND(AC46="N/A",AE46="N/A",AG46="N/A", AI46="N/A")),"N/A",(IF(AC46="N/A",0,AC46))+(IF(AE46="N/A",0,AE46))+(IF(AG46="N/A",0,AG46))+(IF(AI46="N/A",0,AI46))))</f>
        <v>25</v>
      </c>
      <c r="AL46" s="37"/>
      <c r="AM46" s="105"/>
      <c r="AN46" s="31"/>
      <c r="AO46" s="167"/>
      <c r="AP46" s="37"/>
      <c r="AQ46" s="104"/>
      <c r="AR46" s="38"/>
      <c r="AS46" s="38"/>
      <c r="AT46" s="38"/>
      <c r="AU46" s="38"/>
      <c r="AV46" s="38"/>
      <c r="AW46" s="38"/>
      <c r="AX46" s="38"/>
      <c r="AY46" s="38"/>
      <c r="AZ46" s="38"/>
      <c r="BA46" s="38"/>
      <c r="BB46" s="38"/>
      <c r="BC46" s="38"/>
      <c r="BD46" s="38"/>
      <c r="BE46" s="38"/>
      <c r="BF46" s="38"/>
      <c r="BG46" s="38"/>
      <c r="BH46" s="54">
        <f>IF(BH$29=FALSE,(F46*(1+(((F$14)-(SUM(F$46:F$48)))/(SUM(F$46:F$48))))),"")</f>
        <v>14</v>
      </c>
      <c r="BI46" s="54">
        <f>IF(BI$45=FALSE,ROUNDDOWN(BH46,0),ROUND(BH46,0))</f>
        <v>14</v>
      </c>
      <c r="BJ46" s="54">
        <f>IF(BI46=MAX(BI$46:BI$48),ROW(),"")</f>
        <v>46</v>
      </c>
      <c r="BK46" s="54">
        <f>IF(BH$29=TRUE,"N/A",IF(BJ46&lt;&gt;0,IF(MIN(BJ$46:BJ$48)=BJ46,BI46+(BL$44-BK$44),BI46),BI46))</f>
        <v>14</v>
      </c>
      <c r="BL46" s="52"/>
      <c r="BM46" s="61"/>
      <c r="BN46" s="54">
        <f>IF(BN$29=FALSE,(H46*(1+(((H$14)-(SUM(H$46:H$48)))/(SUM(H$46:H$48))))),"")</f>
        <v>11</v>
      </c>
      <c r="BO46" s="54">
        <f>IF(BO$45=FALSE,ROUNDDOWN(BN46,0),ROUND(BN46,0))</f>
        <v>11</v>
      </c>
      <c r="BP46" s="54">
        <f>IF(BO46=MAX(BO$46:BO$48),ROW(),"")</f>
        <v>46</v>
      </c>
      <c r="BQ46" s="54">
        <f>IF(BN$29=TRUE,"N/A",IF(BP46&lt;&gt;0,IF(MIN(BP$46:BP$48)=BP46,BO46+(BR$44-BQ$44),BO46),BO46))</f>
        <v>11</v>
      </c>
      <c r="BR46" s="51"/>
      <c r="BS46" s="11"/>
      <c r="BT46" s="54" t="str">
        <f>IF(BT$29=FALSE,(J46*(1+(((J$14)-(SUM(J$46:J$48)))/(SUM(J$46:J$48))))),"")</f>
        <v/>
      </c>
      <c r="BU46" s="54" t="e">
        <f>IF(BU$45=FALSE,ROUNDDOWN(BT46,0),ROUND(BT46,0))</f>
        <v>#VALUE!</v>
      </c>
      <c r="BV46" s="54" t="e">
        <f>IF(BU46=MAX(BU$46:BU$48),ROW(),"")</f>
        <v>#VALUE!</v>
      </c>
      <c r="BW46" s="54" t="str">
        <f>IF(BT$29=TRUE,"N/A",IF(BV46&lt;&gt;0,IF(MIN(BV$46:BV$48)=BV46,BU46+(BX$44-BW$44),BU46),BU46))</f>
        <v>N/A</v>
      </c>
      <c r="BX46" s="56"/>
      <c r="BY46" s="38"/>
      <c r="BZ46" s="54" t="str">
        <f>IF(BZ$29=FALSE,(L46*(1+(((L$14)-(SUM(L$46:L$48)))/(SUM(L$46:L$48))))),"")</f>
        <v/>
      </c>
      <c r="CA46" s="54" t="e">
        <f>IF(CA$45=FALSE,ROUNDDOWN(BZ46,0),ROUND(BZ46,0))</f>
        <v>#VALUE!</v>
      </c>
      <c r="CB46" s="54" t="e">
        <f>IF(CA46=MAX(CA$46:CA$48),ROW(),"")</f>
        <v>#VALUE!</v>
      </c>
      <c r="CC46" s="54" t="str">
        <f>IF(BZ$29=TRUE,"N/A",IF(CB46&lt;&gt;0,IF(MIN(CB$46:CB$48)=CB46,CA46+(CD$44-CC$44),CA46),CA46))</f>
        <v>N/A</v>
      </c>
      <c r="CD46" s="56"/>
      <c r="CF46" s="74"/>
      <c r="CG46" s="74"/>
      <c r="CH46" s="74"/>
      <c r="CI46" s="74" t="b">
        <f>IF(OR(F$14="",F$14=0),FALSE,OR(AND((((F$46+F$48)/F$14*100)&gt;0),(((F$46+F$48)/F$14*100)&lt;80)),((F$46+F$48)/F$14*100)&gt;100))</f>
        <v>0</v>
      </c>
      <c r="CJ46" s="74"/>
      <c r="CK46" s="74" t="b">
        <f>IF(OR(H$14="",H$14=0),FALSE,OR(AND((((H$46+H$48)/H$14*100)&gt;0),(((H$46+H$48)/H$14*100)&lt;80)),((H$46+H$48)/H$14*100)&gt;100))</f>
        <v>0</v>
      </c>
      <c r="CL46" s="74"/>
      <c r="CM46" s="74" t="b">
        <f>IF(OR(J$14="",J$14=0),FALSE,OR(AND((((J$46+J$48)/J$14*100)&gt;0),(((J$46+J$48)/J$14*100)&lt;80)),((J$46+J$48)/J$14*100)&gt;100))</f>
        <v>0</v>
      </c>
      <c r="CN46" s="38"/>
      <c r="CO46" s="74" t="b">
        <f>IF(OR(L$14="",L$14=0),FALSE,OR(AND((((L$46+L$48)/L$14*100)&gt;0),(((L$46+L$48)/L$14*100)&lt;80)),((L$46+L$48)/L$14*100)&gt;100))</f>
        <v>0</v>
      </c>
      <c r="CP46" s="74"/>
      <c r="CQ46" s="38"/>
      <c r="CR46" s="38"/>
      <c r="CS46" s="38"/>
      <c r="CT46" s="38"/>
      <c r="CU46" s="38"/>
      <c r="CV46" s="38"/>
    </row>
    <row r="47" spans="1:100" s="34" customFormat="1" ht="3.95" customHeight="1" x14ac:dyDescent="0.2">
      <c r="A47" s="105"/>
      <c r="B47" s="31"/>
      <c r="C47" s="33"/>
      <c r="D47" s="10"/>
      <c r="E47" s="33"/>
      <c r="F47" s="15"/>
      <c r="G47" s="16"/>
      <c r="H47" s="15"/>
      <c r="I47" s="16"/>
      <c r="J47" s="15"/>
      <c r="K47" s="16"/>
      <c r="L47" s="15"/>
      <c r="O47" s="18"/>
      <c r="P47" s="40"/>
      <c r="R47" s="100"/>
      <c r="S47" s="98"/>
      <c r="T47" s="100"/>
      <c r="U47" s="99"/>
      <c r="V47" s="100"/>
      <c r="W47" s="99"/>
      <c r="X47" s="100"/>
      <c r="Y47" s="11"/>
      <c r="Z47" s="18"/>
      <c r="AA47" s="40"/>
      <c r="AB47" s="40"/>
      <c r="AC47" s="96"/>
      <c r="AD47" s="97"/>
      <c r="AE47" s="96"/>
      <c r="AF47" s="95"/>
      <c r="AG47" s="96"/>
      <c r="AH47" s="95"/>
      <c r="AI47" s="96"/>
      <c r="AJ47" s="134"/>
      <c r="AK47" s="18"/>
      <c r="AL47" s="37"/>
      <c r="AM47" s="105"/>
      <c r="AN47" s="31"/>
      <c r="AO47" s="167"/>
      <c r="AP47" s="37"/>
      <c r="AQ47" s="105"/>
      <c r="AR47" s="38"/>
      <c r="BH47" s="55"/>
      <c r="BI47" s="51"/>
      <c r="BJ47" s="51"/>
      <c r="BK47" s="51"/>
      <c r="BL47" s="51"/>
      <c r="BM47" s="11"/>
      <c r="BN47" s="55"/>
      <c r="BO47" s="51"/>
      <c r="BP47" s="51"/>
      <c r="BQ47" s="51"/>
      <c r="BR47" s="51"/>
      <c r="BS47" s="11"/>
      <c r="BT47" s="55"/>
      <c r="BU47" s="51"/>
      <c r="BV47" s="51"/>
      <c r="BW47" s="51"/>
      <c r="BX47" s="56"/>
      <c r="BZ47" s="55"/>
      <c r="CA47" s="51"/>
      <c r="CB47" s="51"/>
      <c r="CC47" s="51"/>
      <c r="CD47" s="56"/>
      <c r="CF47" s="84"/>
      <c r="CG47" s="84"/>
      <c r="CH47" s="84"/>
      <c r="CI47" s="84"/>
      <c r="CJ47" s="84"/>
      <c r="CK47" s="84"/>
      <c r="CL47" s="84"/>
      <c r="CM47" s="84"/>
      <c r="CO47" s="84"/>
      <c r="CP47" s="84"/>
    </row>
    <row r="48" spans="1:100" s="34" customFormat="1" ht="12.75" customHeight="1" x14ac:dyDescent="0.2">
      <c r="A48" s="104"/>
      <c r="B48" s="31"/>
      <c r="C48" s="33"/>
      <c r="D48" s="10" t="s">
        <v>8</v>
      </c>
      <c r="E48" s="33"/>
      <c r="F48" s="30">
        <v>1</v>
      </c>
      <c r="G48" s="14"/>
      <c r="H48" s="30">
        <v>2</v>
      </c>
      <c r="I48" s="16"/>
      <c r="J48" s="30"/>
      <c r="K48" s="16"/>
      <c r="L48" s="30"/>
      <c r="O48" s="29">
        <f>(F48+H48)+(L48)</f>
        <v>3</v>
      </c>
      <c r="P48" s="40"/>
      <c r="R48" s="92">
        <f>IF(AC48="N/A","N/A",IF(BH$44=TRUE,AC48-F48,"N/A"))</f>
        <v>0</v>
      </c>
      <c r="S48" s="98"/>
      <c r="T48" s="92">
        <f>IF(AE48="N/A","N/A",IF(BN$44=TRUE,AE48-H48,"N/A"))</f>
        <v>0</v>
      </c>
      <c r="U48" s="99"/>
      <c r="V48" s="92" t="str">
        <f>IF(AG48="N/A","N/A",IF(BT$44=TRUE,AG48-J48,"N/A"))</f>
        <v>N/A</v>
      </c>
      <c r="W48" s="99"/>
      <c r="X48" s="92" t="str">
        <f>IF(AI48="N/A","N/A",IF(BZ$44=TRUE,AI48-L48,"N/A"))</f>
        <v>N/A</v>
      </c>
      <c r="Y48" s="11"/>
      <c r="Z48" s="29" t="e">
        <f>(R48+T48)+(X48)</f>
        <v>#VALUE!</v>
      </c>
      <c r="AA48" s="40"/>
      <c r="AB48" s="40"/>
      <c r="AC48" s="93">
        <f>IF(F48=0,"N/A",BK$48)</f>
        <v>1</v>
      </c>
      <c r="AD48" s="94"/>
      <c r="AE48" s="93">
        <f>IF(H48=0,"N/A",BQ$48)</f>
        <v>2</v>
      </c>
      <c r="AF48" s="95"/>
      <c r="AG48" s="93" t="str">
        <f>IF(J48=0,"N/A",BW$48)</f>
        <v>N/A</v>
      </c>
      <c r="AH48" s="95"/>
      <c r="AI48" s="93" t="str">
        <f>IF(L48=0,"N/A",CC$48)</f>
        <v>N/A</v>
      </c>
      <c r="AJ48" s="134"/>
      <c r="AK48" s="29">
        <f>(IF((AND(AC48="N/A",AE48="N/A",AG48="N/A", AI48="N/A")),"N/A",(IF(AC48="N/A",0,AC48))+(IF(AE48="N/A",0,AE48))+(IF(AG48="N/A",0,AG48))+(IF(AI48="N/A",0,AI48))))</f>
        <v>3</v>
      </c>
      <c r="AL48" s="37"/>
      <c r="AM48" s="105"/>
      <c r="AN48" s="31"/>
      <c r="AO48" s="167"/>
      <c r="AP48" s="37"/>
      <c r="AQ48" s="104"/>
      <c r="AS48" s="38"/>
      <c r="AT48" s="38"/>
      <c r="AU48" s="38"/>
      <c r="AV48" s="38"/>
      <c r="AW48" s="38"/>
      <c r="AX48" s="38"/>
      <c r="AY48" s="38"/>
      <c r="AZ48" s="38"/>
      <c r="BA48" s="38"/>
      <c r="BB48" s="38"/>
      <c r="BC48" s="38"/>
      <c r="BD48" s="38"/>
      <c r="BE48" s="38"/>
      <c r="BF48" s="38"/>
      <c r="BG48" s="38"/>
      <c r="BH48" s="54">
        <f>IF(BH$29=FALSE,(F48*(1+(((F$14)-(SUM(F$46:F$48)))/(SUM(F$46:F$48))))),"")</f>
        <v>1</v>
      </c>
      <c r="BI48" s="54">
        <f>IF(BI$45=FALSE,ROUNDDOWN(BH48,0),ROUND(BH48,0))</f>
        <v>1</v>
      </c>
      <c r="BJ48" s="54" t="str">
        <f>IF(BI48=MAX(BI$46:BI$48),ROW(),"")</f>
        <v/>
      </c>
      <c r="BK48" s="54">
        <f>IF(BH$29=TRUE,"N/A",IF(BJ48&lt;&gt;0,IF(MIN(BJ$46:BJ$48)=BJ48,BI48+(BL$44-BK$44),BI48),BI48))</f>
        <v>1</v>
      </c>
      <c r="BL48" s="52"/>
      <c r="BM48" s="61"/>
      <c r="BN48" s="54">
        <f>IF(BN$29=FALSE,(H48*(1+(((H$14)-(SUM(H$46:H$48)))/(SUM(H$46:H$48))))),"")</f>
        <v>2</v>
      </c>
      <c r="BO48" s="54">
        <f>IF(BO$45=FALSE,ROUNDDOWN(BN48,0),ROUND(BN48,0))</f>
        <v>2</v>
      </c>
      <c r="BP48" s="54" t="str">
        <f>IF(BO48=MAX(BO$46:BO$48),ROW(),"")</f>
        <v/>
      </c>
      <c r="BQ48" s="54">
        <f>IF(BN$29=TRUE,"N/A",IF(BP48&lt;&gt;0,IF(MIN(BP$46:BP$48)=BP48,BO48+(BR$44-BQ$44),BO48),BO48))</f>
        <v>2</v>
      </c>
      <c r="BR48" s="51"/>
      <c r="BS48" s="11"/>
      <c r="BT48" s="54" t="str">
        <f>IF(BT$29=FALSE,(J48*(1+(((J$14)-(SUM(J$46:J$48)))/(SUM(J$46:J$48))))),"")</f>
        <v/>
      </c>
      <c r="BU48" s="54" t="e">
        <f>IF(BU$45=FALSE,ROUNDDOWN(BT48,0),ROUND(BT48,0))</f>
        <v>#VALUE!</v>
      </c>
      <c r="BV48" s="54" t="e">
        <f>IF(BU48=MAX(BU$46:BU$48),ROW(),"")</f>
        <v>#VALUE!</v>
      </c>
      <c r="BW48" s="54" t="str">
        <f>IF(BT$29=TRUE,"N/A",IF(BV48&lt;&gt;0,IF(MIN(BV$46:BV$48)=BV48,BU48+(BX$44-BW$44),BU48),BU48))</f>
        <v>N/A</v>
      </c>
      <c r="BX48" s="56"/>
      <c r="BY48" s="38"/>
      <c r="BZ48" s="54" t="str">
        <f>IF(BZ$29=FALSE,(L48*(1+(((L$14)-(SUM(L$46:L$48)))/(SUM(L$46:L$48))))),"")</f>
        <v/>
      </c>
      <c r="CA48" s="54" t="e">
        <f>IF(CA$45=FALSE,ROUNDDOWN(BZ48,0),ROUND(BZ48,0))</f>
        <v>#VALUE!</v>
      </c>
      <c r="CB48" s="54" t="e">
        <f>IF(CA48=MAX(CA$46:CA$48),ROW(),"")</f>
        <v>#VALUE!</v>
      </c>
      <c r="CC48" s="54" t="str">
        <f>IF(BZ$29=TRUE,"N/A",IF(CB48&lt;&gt;0,IF(MIN(CB$46:CB$48)=CB48,CA48+(CD$44-CC$44),CA48),CA48))</f>
        <v>N/A</v>
      </c>
      <c r="CD48" s="56"/>
      <c r="CF48" s="74"/>
      <c r="CG48" s="74"/>
      <c r="CH48" s="74"/>
      <c r="CI48" s="74"/>
      <c r="CJ48" s="74"/>
      <c r="CK48" s="74"/>
      <c r="CL48" s="74"/>
      <c r="CM48" s="74"/>
      <c r="CN48" s="38"/>
      <c r="CO48" s="74"/>
      <c r="CP48" s="74"/>
      <c r="CQ48" s="38"/>
      <c r="CR48" s="38"/>
      <c r="CS48" s="38"/>
      <c r="CT48" s="38"/>
      <c r="CU48" s="38"/>
      <c r="CV48" s="38"/>
    </row>
    <row r="49" spans="1:100" s="34" customFormat="1" ht="3.95" customHeight="1" x14ac:dyDescent="0.2">
      <c r="A49" s="104"/>
      <c r="B49" s="31"/>
      <c r="C49" s="33"/>
      <c r="D49" s="33"/>
      <c r="E49" s="33"/>
      <c r="F49" s="39" t="s">
        <v>58</v>
      </c>
      <c r="G49" s="39"/>
      <c r="H49" s="39"/>
      <c r="I49" s="39"/>
      <c r="J49" s="39"/>
      <c r="K49" s="39"/>
      <c r="L49" s="39"/>
      <c r="O49" s="39"/>
      <c r="P49" s="39"/>
      <c r="R49" s="39"/>
      <c r="S49" s="39"/>
      <c r="T49" s="39"/>
      <c r="U49" s="39"/>
      <c r="V49" s="39"/>
      <c r="W49" s="39"/>
      <c r="X49" s="39"/>
      <c r="Z49" s="39"/>
      <c r="AA49" s="39"/>
      <c r="AB49" s="39"/>
      <c r="AC49" s="39"/>
      <c r="AD49" s="39"/>
      <c r="AE49" s="39"/>
      <c r="AF49" s="39"/>
      <c r="AG49" s="39"/>
      <c r="AH49" s="39"/>
      <c r="AI49" s="39"/>
      <c r="AJ49" s="39"/>
      <c r="AK49" s="39"/>
      <c r="AL49" s="37"/>
      <c r="AM49" s="105"/>
      <c r="AN49" s="31"/>
      <c r="AO49" s="167"/>
      <c r="AP49" s="37"/>
      <c r="AQ49" s="104"/>
      <c r="AR49" s="38"/>
      <c r="AS49" s="38"/>
      <c r="AT49" s="38"/>
      <c r="AU49" s="38"/>
      <c r="AV49" s="38"/>
      <c r="AW49" s="38"/>
      <c r="AX49" s="38"/>
      <c r="AY49" s="38"/>
      <c r="AZ49" s="38"/>
      <c r="BA49" s="38"/>
      <c r="BB49" s="38"/>
      <c r="BC49" s="38"/>
      <c r="BD49" s="38"/>
      <c r="BE49" s="38"/>
      <c r="BF49" s="38"/>
      <c r="BG49" s="38"/>
      <c r="BH49" s="56"/>
      <c r="BI49" s="56"/>
      <c r="BJ49" s="56"/>
      <c r="BK49" s="56"/>
      <c r="BL49" s="56"/>
      <c r="BN49" s="56"/>
      <c r="BO49" s="56"/>
      <c r="BP49" s="56"/>
      <c r="BQ49" s="56"/>
      <c r="BR49" s="56"/>
      <c r="BT49" s="56"/>
      <c r="BU49" s="56"/>
      <c r="BV49" s="56"/>
      <c r="BW49" s="56"/>
      <c r="BX49" s="56"/>
      <c r="BY49" s="38"/>
      <c r="BZ49" s="56"/>
      <c r="CA49" s="56"/>
      <c r="CB49" s="56"/>
      <c r="CC49" s="56"/>
      <c r="CD49" s="56"/>
      <c r="CF49" s="74"/>
      <c r="CG49" s="74"/>
      <c r="CH49" s="74"/>
      <c r="CI49" s="74"/>
      <c r="CJ49" s="74"/>
      <c r="CK49" s="74"/>
      <c r="CL49" s="74"/>
      <c r="CM49" s="74"/>
      <c r="CN49" s="38"/>
      <c r="CO49" s="74"/>
      <c r="CP49" s="74"/>
      <c r="CQ49" s="38"/>
      <c r="CR49" s="38"/>
      <c r="CS49" s="38"/>
      <c r="CT49" s="38"/>
      <c r="CU49" s="38"/>
      <c r="CV49" s="38"/>
    </row>
    <row r="50" spans="1:100" s="34" customFormat="1" ht="12.75" customHeight="1" thickBot="1" x14ac:dyDescent="0.25">
      <c r="A50" s="104"/>
      <c r="B50" s="31"/>
      <c r="C50" s="33"/>
      <c r="D50" s="11" t="s">
        <v>32</v>
      </c>
      <c r="E50" s="33"/>
      <c r="F50" s="76" t="str">
        <f>IF(AND(F46="",F48=""),"",IF(F14="","",F48+F46&amp;" ("&amp;ROUND((F48+F46)/F$14*100,0)&amp;"%)"))</f>
        <v>15 (100%)</v>
      </c>
      <c r="G50" s="14"/>
      <c r="H50" s="76" t="str">
        <f>IF(AND(H46="",H48=""),"",IF(H14="","",H48+H46&amp;" ("&amp;ROUND((H48+H46)/H$14*100,0)&amp;"%)"))</f>
        <v>13 (100%)</v>
      </c>
      <c r="I50" s="16"/>
      <c r="J50" s="76" t="str">
        <f>IF(AND(J46="",J48=""),"",IF(J14="","",J48+J46&amp;" ("&amp;ROUND((J48+J46)/J$14*100,0)&amp;"%)"))</f>
        <v/>
      </c>
      <c r="K50" s="16"/>
      <c r="L50" s="76" t="str">
        <f>IF(AND(L46="",L48=""),"",IF(L14="","",L48+L46&amp;" ("&amp;ROUND((L48+L46)/L$14*100,0)&amp;"%)"))</f>
        <v/>
      </c>
      <c r="M50" s="11"/>
      <c r="N50" s="11"/>
      <c r="O50" s="29" t="e">
        <f>(F50+H50)+(L50)</f>
        <v>#VALUE!</v>
      </c>
      <c r="P50" s="25"/>
      <c r="Q50" s="11"/>
      <c r="R50" s="17"/>
      <c r="S50" s="16"/>
      <c r="T50" s="17"/>
      <c r="U50" s="17"/>
      <c r="V50" s="17"/>
      <c r="W50" s="17"/>
      <c r="X50" s="17"/>
      <c r="Y50" s="11"/>
      <c r="Z50" s="25">
        <f>(R50+T50)+(X50)</f>
        <v>0</v>
      </c>
      <c r="AA50" s="25"/>
      <c r="AB50" s="25"/>
      <c r="AC50" s="17"/>
      <c r="AD50" s="16"/>
      <c r="AE50" s="17"/>
      <c r="AF50" s="134"/>
      <c r="AG50" s="134"/>
      <c r="AH50" s="134"/>
      <c r="AI50" s="17"/>
      <c r="AJ50" s="134"/>
      <c r="AK50" s="29">
        <f>IF(AND(AK46="N/A",AK48="N/A"),"N/A",IF(AK46="N/A",0,AK46)+IF(AK48="N/A",0,AK48))</f>
        <v>28</v>
      </c>
      <c r="AL50" s="37"/>
      <c r="AM50" s="105"/>
      <c r="AN50" s="31"/>
      <c r="AO50" s="167"/>
      <c r="AP50" s="37"/>
      <c r="AQ50" s="104"/>
      <c r="AR50" s="38"/>
      <c r="AS50" s="38"/>
      <c r="AT50" s="38"/>
      <c r="AU50" s="38"/>
      <c r="AV50" s="38"/>
      <c r="AW50" s="38"/>
      <c r="AX50" s="38"/>
      <c r="AY50" s="38"/>
      <c r="AZ50" s="38"/>
      <c r="BA50" s="38"/>
      <c r="BB50" s="38"/>
      <c r="BC50" s="38"/>
      <c r="BD50" s="38"/>
      <c r="BE50" s="38"/>
      <c r="BF50" s="38"/>
      <c r="BG50" s="38"/>
      <c r="BH50" s="56"/>
      <c r="BI50" s="56"/>
      <c r="BJ50" s="56"/>
      <c r="BK50" s="56"/>
      <c r="BL50" s="56"/>
      <c r="BM50" s="38"/>
      <c r="BN50" s="56"/>
      <c r="BO50" s="56"/>
      <c r="BP50" s="56"/>
      <c r="BQ50" s="56"/>
      <c r="BR50" s="56"/>
      <c r="BS50" s="38"/>
      <c r="BT50" s="56"/>
      <c r="BU50" s="56"/>
      <c r="BV50" s="56"/>
      <c r="BW50" s="56"/>
      <c r="BX50" s="56"/>
      <c r="BY50" s="38"/>
      <c r="BZ50" s="56"/>
      <c r="CA50" s="56"/>
      <c r="CB50" s="56"/>
      <c r="CC50" s="56"/>
      <c r="CD50" s="56"/>
      <c r="CF50" s="74"/>
      <c r="CG50" s="74" t="s">
        <v>33</v>
      </c>
      <c r="CH50" s="74"/>
      <c r="CI50" s="74" t="s">
        <v>57</v>
      </c>
      <c r="CJ50" s="74"/>
      <c r="CK50" s="74"/>
      <c r="CL50" s="74"/>
      <c r="CM50" s="74"/>
      <c r="CN50" s="38"/>
      <c r="CO50" s="74"/>
      <c r="CP50" s="74"/>
      <c r="CQ50" s="38"/>
      <c r="CR50" s="38"/>
      <c r="CS50" s="38"/>
      <c r="CT50" s="38"/>
      <c r="CU50" s="38"/>
      <c r="CV50" s="38"/>
    </row>
    <row r="51" spans="1:100" s="34" customFormat="1" ht="12.75" customHeight="1" thickBot="1" x14ac:dyDescent="0.25">
      <c r="A51" s="104"/>
      <c r="B51" s="31"/>
      <c r="C51" s="33"/>
      <c r="D51" s="33"/>
      <c r="E51" s="33"/>
      <c r="F51" s="39"/>
      <c r="G51" s="39"/>
      <c r="H51" s="39"/>
      <c r="I51" s="39"/>
      <c r="J51" s="39"/>
      <c r="K51" s="39"/>
      <c r="L51" s="39"/>
      <c r="O51" s="39"/>
      <c r="P51" s="39"/>
      <c r="R51" s="39"/>
      <c r="S51" s="39"/>
      <c r="T51" s="39"/>
      <c r="U51" s="39"/>
      <c r="V51" s="39"/>
      <c r="W51" s="39"/>
      <c r="X51" s="39"/>
      <c r="Z51" s="39"/>
      <c r="AA51" s="39"/>
      <c r="AB51" s="39"/>
      <c r="AC51" s="39"/>
      <c r="AD51" s="39"/>
      <c r="AE51" s="39"/>
      <c r="AF51" s="39"/>
      <c r="AG51" s="39"/>
      <c r="AH51" s="39"/>
      <c r="AI51" s="39"/>
      <c r="AJ51" s="39"/>
      <c r="AK51" s="39"/>
      <c r="AL51" s="37"/>
      <c r="AM51" s="105"/>
      <c r="AN51" s="31"/>
      <c r="AO51" s="167"/>
      <c r="AP51" s="37"/>
      <c r="AQ51" s="104"/>
      <c r="AR51" s="38"/>
      <c r="AS51" s="38"/>
      <c r="AT51" s="38"/>
      <c r="AU51" s="38"/>
      <c r="AV51" s="38"/>
      <c r="AW51" s="38"/>
      <c r="AX51" s="38"/>
      <c r="AY51" s="38"/>
      <c r="AZ51" s="38"/>
      <c r="BA51" s="38"/>
      <c r="BB51" s="38"/>
      <c r="BC51" s="38"/>
      <c r="BD51" s="38"/>
      <c r="BE51" s="38"/>
      <c r="BF51" s="38"/>
      <c r="BG51" s="38"/>
      <c r="BH51" s="56"/>
      <c r="BI51" s="56"/>
      <c r="BJ51" s="56"/>
      <c r="BK51" s="56"/>
      <c r="BL51" s="56"/>
      <c r="BM51" s="38"/>
      <c r="BN51" s="56"/>
      <c r="BO51" s="56"/>
      <c r="BP51" s="56"/>
      <c r="BQ51" s="56"/>
      <c r="BR51" s="56"/>
      <c r="BS51" s="38"/>
      <c r="BT51" s="56"/>
      <c r="BU51" s="56"/>
      <c r="BV51" s="56"/>
      <c r="BW51" s="56"/>
      <c r="BX51" s="56"/>
      <c r="BY51" s="38"/>
      <c r="BZ51" s="56"/>
      <c r="CA51" s="56"/>
      <c r="CB51" s="56"/>
      <c r="CC51" s="56"/>
      <c r="CD51" s="56"/>
      <c r="CF51" s="74"/>
      <c r="CG51" s="83" t="str">
        <f>(IF(AND(F54="",F56="",F58="",F60="",F62="",F64=""),"",(IF(AND(BH29=FALSE,BH52=FALSE),"ES race total number of persons for which race is known ("&amp;TEXT(F54+F56+F58+F60+F62+F64,"0")&amp;") &gt; to ES total number of persons("&amp;TEXT((F14),"0")&amp;")"&amp;CHAR(10),"")&amp;IF(AND(BH29=FALSE,BH53=FALSE),"ES race count ("&amp;TEXT(F54+F56+F58+F60+F62+F64,"0")&amp;") is less than 80% of total number of ES persons ("&amp;TEXT((F14),"0")&amp;")"&amp;CHAR(10),""))))&amp;(IF(AND(H54="",H56="",H58="",H60="",H62="",H64=""),"",(IF(AND(BN29=FALSE,BN52=FALSE),"TH race total number of persons for which race is known ("&amp;TEXT(H54+H56+H58+H60+H62+H64,"0")&amp;") &gt; to TH total number of persons ("&amp;TEXT((H14),"0")&amp;")"&amp;CHAR(10),"")&amp;IF(AND(BN29=FALSE,BN53=FALSE),"TH race count ("&amp;TEXT(H54+H56+H58+H60+H62+H64,"0")&amp;") is less than 80% of total number of TH persons ("&amp;TEXT((H14),"0")&amp;")"&amp;CHAR(10),""))))&amp;(IF(AND(J54="",J56="",J58="",J60="",J62="",J64),"",(IF(AND(BT29=FALSE,BT52=FALSE),"SH race total number of persons for which race is known ("&amp;TEXT(J54+J56+J58+J60+J62+J64,"0")&amp;") &gt; to SH total number of persons ("&amp;TEXT((J14),"0")&amp;")"&amp;CHAR(10),"")&amp;IF(AND(BT29=FALSE,BT53=FALSE),"SH race count ("&amp;TEXT(J54+J56+J58+J60+J62+J64,"0")&amp;") is less than 80% of total number of SH persons ("&amp;TEXT((J14),"0")&amp;")"&amp;CHAR(10),""))))&amp;(IF(AND(L54="",L56="",L58="",L60="",L62="",L64),"",(IF(AND(BZ29=FALSE,BZ52=FALSE),"Unsheltered race total number of persons for which race is known ("&amp;TEXT(L54+L56+L58+L60+L62+L64,"0")&amp;") &gt; to unsheltered total number of persons ("&amp;TEXT((L14),"0")&amp;")"&amp;CHAR(10),"")&amp;IF(AND(BZ29=FALSE,BZ53=FALSE),"Unsheltered race count ("&amp;TEXT(L54+L56+L58+L60+L62+L64,"0")&amp;") is less than 80% of total number of unsheltered persons ("&amp;TEXT((L14),"0")&amp;")"&amp;CHAR(10),""))))</f>
        <v/>
      </c>
      <c r="CH51" s="74"/>
      <c r="CI51" s="74"/>
      <c r="CJ51" s="74"/>
      <c r="CK51" s="74"/>
      <c r="CL51" s="74"/>
      <c r="CM51" s="74"/>
      <c r="CN51" s="38"/>
      <c r="CO51" s="74"/>
      <c r="CP51" s="74"/>
      <c r="CQ51" s="38"/>
      <c r="CR51" s="38"/>
      <c r="CS51" s="38"/>
      <c r="CT51" s="38"/>
      <c r="CU51" s="38"/>
      <c r="CV51" s="38"/>
    </row>
    <row r="52" spans="1:100" s="34" customFormat="1" ht="12.75" customHeight="1" thickBot="1" x14ac:dyDescent="0.25">
      <c r="A52" s="104"/>
      <c r="B52" s="31"/>
      <c r="C52" s="19" t="s">
        <v>64</v>
      </c>
      <c r="D52" s="33"/>
      <c r="E52" s="33"/>
      <c r="F52" s="168" t="s">
        <v>0</v>
      </c>
      <c r="G52" s="168"/>
      <c r="H52" s="168"/>
      <c r="I52" s="168"/>
      <c r="J52" s="168"/>
      <c r="K52" s="46"/>
      <c r="L52" s="130" t="s">
        <v>1</v>
      </c>
      <c r="N52" s="35"/>
      <c r="O52" s="27" t="s">
        <v>2</v>
      </c>
      <c r="P52" s="36"/>
      <c r="R52" s="169" t="s">
        <v>0</v>
      </c>
      <c r="S52" s="169"/>
      <c r="T52" s="169"/>
      <c r="U52" s="169"/>
      <c r="V52" s="169"/>
      <c r="W52" s="137"/>
      <c r="X52" s="131" t="s">
        <v>1</v>
      </c>
      <c r="Y52" s="35"/>
      <c r="Z52" s="27" t="s">
        <v>2</v>
      </c>
      <c r="AA52" s="36"/>
      <c r="AB52" s="11"/>
      <c r="AC52" s="170" t="s">
        <v>0</v>
      </c>
      <c r="AD52" s="170"/>
      <c r="AE52" s="170"/>
      <c r="AF52" s="170"/>
      <c r="AG52" s="170"/>
      <c r="AH52" s="137"/>
      <c r="AI52" s="132" t="s">
        <v>1</v>
      </c>
      <c r="AJ52" s="137"/>
      <c r="AK52" s="136" t="s">
        <v>2</v>
      </c>
      <c r="AL52" s="37"/>
      <c r="AM52" s="105"/>
      <c r="AN52" s="31"/>
      <c r="AO52" s="69" t="str">
        <f>IF(AO53&lt;&gt;"", "Race Errors","")</f>
        <v/>
      </c>
      <c r="AP52" s="37"/>
      <c r="AQ52" s="104"/>
      <c r="AR52" s="38"/>
      <c r="AS52" s="38"/>
      <c r="AT52" s="38"/>
      <c r="AU52" s="38"/>
      <c r="AV52" s="38"/>
      <c r="AW52" s="38"/>
      <c r="AX52" s="38"/>
      <c r="AY52" s="38"/>
      <c r="AZ52" s="38"/>
      <c r="BA52" s="38"/>
      <c r="BB52" s="38"/>
      <c r="BC52" s="38"/>
      <c r="BD52" s="38"/>
      <c r="BE52" s="38"/>
      <c r="BF52" s="38"/>
      <c r="BG52" s="38"/>
      <c r="BH52" s="51" t="b">
        <f>IF((F$14)&gt;=(SUM(F$54:F$64)), TRUE,FALSE)</f>
        <v>1</v>
      </c>
      <c r="BI52" s="52">
        <f>IF(BH29=FALSE,(ROUND(BH54,0)+ROUND(BH56,0)+ROUND(BH58,0)+ROUND(BH60,0)+ROUND(BH62,0)+ROUND(BH64,0)),0)</f>
        <v>15</v>
      </c>
      <c r="BJ52" s="52"/>
      <c r="BK52" s="52">
        <f>SUM(BI54:BI64)</f>
        <v>15</v>
      </c>
      <c r="BL52" s="52">
        <f>(F$14)</f>
        <v>15</v>
      </c>
      <c r="BM52" s="60"/>
      <c r="BN52" s="51" t="b">
        <f>IF((H$14)&gt;=(SUM(H$54:H$64)),TRUE,FALSE)</f>
        <v>1</v>
      </c>
      <c r="BO52" s="52">
        <f>IF(BN29=FALSE,((ROUND(BN54,0)+ROUND(BN56,0)+ROUND(BN58,0)+ROUND(BN60,0)+ROUND(BN62,0)+ROUND(BN64,0))),0)</f>
        <v>13</v>
      </c>
      <c r="BP52" s="52"/>
      <c r="BQ52" s="52">
        <f>SUM(BO54:BO64)</f>
        <v>13</v>
      </c>
      <c r="BR52" s="52">
        <f>(H$14)</f>
        <v>13</v>
      </c>
      <c r="BS52" s="61"/>
      <c r="BT52" s="51" t="b">
        <f>IF((J$14)&gt;=(SUM(J$54:J$64)), TRUE,FALSE)</f>
        <v>1</v>
      </c>
      <c r="BU52" s="52">
        <f>IF(BT29=FALSE,((ROUND(BT54,0)+ROUND(BT56,0)+ROUND(BT58,0)+ROUND(BT60,0)+ROUND(BT62,0)+ROUND(BT64,0))),0)</f>
        <v>0</v>
      </c>
      <c r="BV52" s="52"/>
      <c r="BW52" s="52" t="e">
        <f>SUM(BU$54:BU$64)</f>
        <v>#VALUE!</v>
      </c>
      <c r="BX52" s="62" t="str">
        <f>(J$14)</f>
        <v/>
      </c>
      <c r="BY52" s="38"/>
      <c r="BZ52" s="51" t="b">
        <f>IF((L$14)&gt;=(SUM(L54:L64)), TRUE,FALSE)</f>
        <v>1</v>
      </c>
      <c r="CA52" s="52">
        <f>IF(BZ29=FALSE,((ROUND(BZ54,0)+ROUND(BZ56,0)+ROUND(BZ58,0)+ROUND(BZ60,0)+ROUND(BZ62,0)+ROUND(BZ64,0))),0)</f>
        <v>0</v>
      </c>
      <c r="CB52" s="52"/>
      <c r="CC52" s="52" t="e">
        <f>SUM(CA54:CA64)</f>
        <v>#VALUE!</v>
      </c>
      <c r="CD52" s="62" t="str">
        <f>(L$14)</f>
        <v/>
      </c>
      <c r="CE52" s="85"/>
      <c r="CF52" s="74"/>
      <c r="CG52" s="83"/>
      <c r="CH52" s="74"/>
      <c r="CI52" s="74" t="s">
        <v>3</v>
      </c>
      <c r="CJ52" s="74"/>
      <c r="CK52" s="74" t="s">
        <v>4</v>
      </c>
      <c r="CL52" s="74"/>
      <c r="CM52" s="74" t="s">
        <v>65</v>
      </c>
      <c r="CN52" s="38"/>
      <c r="CO52" s="74" t="s">
        <v>1</v>
      </c>
      <c r="CP52" s="74"/>
      <c r="CQ52" s="38"/>
      <c r="CR52" s="38"/>
      <c r="CS52" s="38"/>
      <c r="CT52" s="38"/>
      <c r="CU52" s="38"/>
      <c r="CV52" s="38"/>
    </row>
    <row r="53" spans="1:100" s="34" customFormat="1" ht="12.75" customHeight="1" thickBot="1" x14ac:dyDescent="0.25">
      <c r="A53" s="104"/>
      <c r="B53" s="31"/>
      <c r="C53" s="33"/>
      <c r="D53" s="38"/>
      <c r="E53" s="33"/>
      <c r="F53" s="121" t="s">
        <v>3</v>
      </c>
      <c r="G53" s="121"/>
      <c r="H53" s="13" t="s">
        <v>4</v>
      </c>
      <c r="I53" s="121"/>
      <c r="J53" s="121" t="s">
        <v>65</v>
      </c>
      <c r="K53" s="121"/>
      <c r="L53" s="134"/>
      <c r="O53" s="39"/>
      <c r="P53" s="39"/>
      <c r="R53" s="121" t="s">
        <v>3</v>
      </c>
      <c r="S53" s="121"/>
      <c r="T53" s="13" t="s">
        <v>4</v>
      </c>
      <c r="U53" s="134"/>
      <c r="V53" s="121" t="s">
        <v>65</v>
      </c>
      <c r="W53" s="134"/>
      <c r="X53" s="134"/>
      <c r="Z53" s="39"/>
      <c r="AA53" s="39"/>
      <c r="AB53" s="39"/>
      <c r="AC53" s="121" t="s">
        <v>3</v>
      </c>
      <c r="AD53" s="121"/>
      <c r="AE53" s="13" t="s">
        <v>4</v>
      </c>
      <c r="AF53" s="134"/>
      <c r="AG53" s="121" t="s">
        <v>65</v>
      </c>
      <c r="AH53" s="134"/>
      <c r="AI53" s="134"/>
      <c r="AJ53" s="134"/>
      <c r="AK53" s="134"/>
      <c r="AL53" s="37"/>
      <c r="AM53" s="105"/>
      <c r="AN53" s="31"/>
      <c r="AO53" s="167" t="str">
        <f>IF(CG51="","",CG51&amp;CHAR(10))&amp;IF(CG52="","",CG52&amp;CHAR(10))&amp;IF(CG53="","",CG53&amp;CHAR(10))&amp;IF(CG54="","",CG54&amp;CHAR(10))&amp;IF(CG56="","",CG56&amp;CHAR(10))&amp;IF(CG58="","",CG58&amp;CHAR(10))&amp;IF(CG60="","",CG60&amp;CHAR(10))&amp;IF(CG62="","",CG62&amp;CHAR(10))&amp;IF(CG64="","",CG64&amp;CHAR(10))</f>
        <v/>
      </c>
      <c r="AP53" s="37"/>
      <c r="AQ53" s="104"/>
      <c r="BH53" s="52" t="b">
        <f>IF(BH29=FALSE,(IF(SUM(F$54:F$64)/(F$14)&gt;=0.8,TRUE,FALSE)),FALSE)</f>
        <v>1</v>
      </c>
      <c r="BI53" s="51" t="b">
        <f>(F$14)=(ROUND(BH54,0)+ROUND(BH56,0)+ROUND(BH58,0)+ROUND(BH60,0)+ROUND(BH62,0)+ROUND(BH64,0))</f>
        <v>1</v>
      </c>
      <c r="BJ53" s="51"/>
      <c r="BK53" s="51"/>
      <c r="BL53" s="51"/>
      <c r="BM53" s="11"/>
      <c r="BN53" s="52" t="b">
        <f>IF(BN29=FALSE,(IF((SUM(H$54:H$64)/(H$14)&gt;=0.8),TRUE,FALSE)),FALSE)</f>
        <v>1</v>
      </c>
      <c r="BO53" s="51" t="b">
        <f>(H$14)=(ROUND(BN54,0)+ROUND(BN56,0)+ROUND(BN58,0)+ROUND(BN60,0)+ROUND(BN62,0)+ROUND(BN64,0))</f>
        <v>1</v>
      </c>
      <c r="BP53" s="51"/>
      <c r="BQ53" s="51"/>
      <c r="BR53" s="51"/>
      <c r="BS53" s="11"/>
      <c r="BT53" s="52" t="b">
        <f>IF(BT29=FALSE,(IF((SUM(J$54:J$64))/(J$14)&gt;=0.8,TRUE,FALSE)),FALSE)</f>
        <v>0</v>
      </c>
      <c r="BU53" s="51" t="e">
        <f>(F$14)=(ROUND(BT54,0)+ROUND(BT56,0)+ROUND(BT58,0)+ROUND(BT60,0)+ROUND(BT62,0)+ROUND(BT64,0))</f>
        <v>#VALUE!</v>
      </c>
      <c r="BV53" s="51"/>
      <c r="BW53" s="56"/>
      <c r="BX53" s="56"/>
      <c r="BZ53" s="52" t="b">
        <f>IF(BZ29=FALSE,(IF((SUM(L54:L64))/(L$14)&gt;=0.8,TRUE,FALSE)),FALSE)</f>
        <v>0</v>
      </c>
      <c r="CA53" s="51" t="e">
        <f>(L$14)=(ROUND(BZ54,0)+ROUND(BZ56,0)+ROUND(BZ58,0)+ROUND(BZ60,0)+ROUND(BZ62,0)+ROUND(BZ64,0))</f>
        <v>#VALUE!</v>
      </c>
      <c r="CB53" s="51"/>
      <c r="CC53" s="56"/>
      <c r="CD53" s="56"/>
      <c r="CF53" s="84"/>
      <c r="CG53" s="83"/>
      <c r="CH53" s="84"/>
      <c r="CI53" s="86" t="b">
        <f>IF(OR(F$14="",F$14=0),FALSE,OR((AND(((SUM(F$54:F$64)/F$14)*100&gt;0),((SUM(F$54:F$64)/F$14)*100)&lt;80)),(((SUM(F$54:F$64))/F$14*100)&gt;100)))</f>
        <v>0</v>
      </c>
      <c r="CJ53" s="87"/>
      <c r="CK53" s="87" t="b">
        <f>IF(OR(H$14="",H$14=0),FALSE,OR((AND(((SUM(H$54:H$64)/H$14)*100&gt;0),((SUM(H$54:H$64)/H$14)*100)&lt;80)),(((SUM(H$54:H$64))/H$14*100)&gt;100)))</f>
        <v>0</v>
      </c>
      <c r="CL53" s="87"/>
      <c r="CM53" s="87" t="b">
        <f>IF(OR(J$14="",J$14=0),FALSE,OR((AND(((SUM(J$54:J$64)/J$14)*100&gt;0),((SUM(J$54:J$64)/J$14)*100)&lt;80)),(((SUM(J$54:J$64))/J$14*100)&gt;100)))</f>
        <v>0</v>
      </c>
      <c r="CO53" s="87" t="b">
        <f>IF(OR(L$14="",L$14=0),FALSE,OR((AND(((SUM(L$54:L$64)/L$14)*100&gt;0),((SUM(L$54:L$64)/L$14)*100)&lt;80)),(((SUM(L$54:L$64))/L$14*100)&gt;100)))</f>
        <v>0</v>
      </c>
      <c r="CP53" s="87"/>
    </row>
    <row r="54" spans="1:100" s="34" customFormat="1" ht="12.75" customHeight="1" x14ac:dyDescent="0.2">
      <c r="A54" s="104"/>
      <c r="B54" s="31"/>
      <c r="C54" s="10"/>
      <c r="D54" s="10" t="s">
        <v>9</v>
      </c>
      <c r="E54" s="33"/>
      <c r="F54" s="30">
        <v>11</v>
      </c>
      <c r="G54" s="14"/>
      <c r="H54" s="30">
        <v>9</v>
      </c>
      <c r="I54" s="16"/>
      <c r="J54" s="30"/>
      <c r="K54" s="16"/>
      <c r="L54" s="30"/>
      <c r="O54" s="29">
        <f>(F54+H54)+(L54)</f>
        <v>20</v>
      </c>
      <c r="P54" s="40"/>
      <c r="R54" s="92">
        <f>IF(AC54="N/A","N/A",IF(BH$52=TRUE,AC54-F54,"N/A"))</f>
        <v>0</v>
      </c>
      <c r="S54" s="98"/>
      <c r="T54" s="92">
        <f>IF(AE54="N/A","N/A",IF(BN$52=TRUE,AE54-H54,"N/A"))</f>
        <v>0</v>
      </c>
      <c r="U54" s="99"/>
      <c r="V54" s="92" t="str">
        <f>IF(AG54="N/A","N/A",IF(BT$52=TRUE,AG54-J54,"N/A"))</f>
        <v>N/A</v>
      </c>
      <c r="W54" s="99"/>
      <c r="X54" s="92" t="str">
        <f>IF(AI54="N/A","N/A",IF(BZ$52=TRUE,AI54-L54,"N/A"))</f>
        <v>N/A</v>
      </c>
      <c r="Y54" s="11"/>
      <c r="Z54" s="29" t="e">
        <f>(R54+T54)+(X54)</f>
        <v>#VALUE!</v>
      </c>
      <c r="AA54" s="40"/>
      <c r="AB54" s="40"/>
      <c r="AC54" s="93">
        <f>IF(F54=0,"N/A",BK$54)</f>
        <v>11</v>
      </c>
      <c r="AD54" s="94"/>
      <c r="AE54" s="93">
        <f>IF(H54=0,"N/A",BQ$54)</f>
        <v>9</v>
      </c>
      <c r="AF54" s="95"/>
      <c r="AG54" s="93" t="str">
        <f>IF(J54=0,"N/A",BW$54)</f>
        <v>N/A</v>
      </c>
      <c r="AH54" s="95"/>
      <c r="AI54" s="93" t="str">
        <f>IF(L54=0,"N/A",CA54)</f>
        <v>N/A</v>
      </c>
      <c r="AJ54" s="134"/>
      <c r="AK54" s="29">
        <f>(IF((AND(AC54="N/A",AE54="N/A",AG54="N/A",AI54="N/A")),"N/A",(IF(AC54="N/A",0,AC54))+(IF(AE54="N/A",0,AE54))+(IF(AG54="N/A",0,AG54))+(IF(AI54="N/A",0,AI54))))</f>
        <v>20</v>
      </c>
      <c r="AL54" s="37"/>
      <c r="AM54" s="105"/>
      <c r="AN54" s="31"/>
      <c r="AO54" s="167"/>
      <c r="AP54" s="37"/>
      <c r="AQ54" s="104"/>
      <c r="AR54" s="38"/>
      <c r="AS54" s="38"/>
      <c r="AT54" s="38"/>
      <c r="AU54" s="38"/>
      <c r="AV54" s="38"/>
      <c r="AW54" s="38"/>
      <c r="AX54" s="38"/>
      <c r="AY54" s="38"/>
      <c r="AZ54" s="38"/>
      <c r="BA54" s="38"/>
      <c r="BB54" s="38"/>
      <c r="BC54" s="38"/>
      <c r="BD54" s="38"/>
      <c r="BE54" s="38"/>
      <c r="BF54" s="38"/>
      <c r="BG54" s="38"/>
      <c r="BH54" s="54">
        <f>IF(BH$29=FALSE,(F54*(1+(((F$14)-SUM(F$54:F$64))/(SUM(F$54:F$64))))),"")</f>
        <v>11</v>
      </c>
      <c r="BI54" s="54">
        <f>IF(BH$53=FALSE,ROUNDDOWN(BH54,0),ROUND(BH54,0))</f>
        <v>11</v>
      </c>
      <c r="BJ54" s="54">
        <f>IF(BI54=MAX(BI$54:BI$64),ROW(),"")</f>
        <v>54</v>
      </c>
      <c r="BK54" s="54">
        <f>IF(BH$29=TRUE,"N/A",IF(BJ54&lt;&gt;0,IF(MIN(BJ$54:BJ$64)=BJ54,BI54+(BL$52-BK$52),BI54),BI54))</f>
        <v>11</v>
      </c>
      <c r="BL54" s="51"/>
      <c r="BM54" s="11"/>
      <c r="BN54" s="54">
        <f>IF(BN$29=FALSE,(H54*(1+(((H$14)-(SUM(H$54:H$64)))/(SUM(H$54:H$64))))),"")</f>
        <v>9</v>
      </c>
      <c r="BO54" s="54">
        <f>IF(BN$53=FALSE,ROUNDDOWN(BN54,0),ROUND(BN54,0))</f>
        <v>9</v>
      </c>
      <c r="BP54" s="54">
        <f>IF(BO54=MAX(BO$54:BO$64),ROW(),"")</f>
        <v>54</v>
      </c>
      <c r="BQ54" s="54">
        <f>IF(BN$29=TRUE,"N/A",IF(BP54&lt;&gt;0,IF(MIN(BP$54:BP$64)=BP54,BO54+(BR$52-BQ$52),BO54),BO54))</f>
        <v>9</v>
      </c>
      <c r="BR54" s="51"/>
      <c r="BS54" s="11"/>
      <c r="BT54" s="54" t="str">
        <f>IF(BT$29=FALSE,(J54*(1+(((J$14)-(SUM(J$54:J$64)))/(SUM(J$54:J$64))))),"")</f>
        <v/>
      </c>
      <c r="BU54" s="54" t="e">
        <f>IF(BU$53=FALSE,ROUNDDOWN(BT54,0),ROUND(BT54,0))</f>
        <v>#VALUE!</v>
      </c>
      <c r="BV54" s="54" t="e">
        <f>IF(BU54=MAX(BU$54:BU$64),ROW(),"")</f>
        <v>#VALUE!</v>
      </c>
      <c r="BW54" s="54" t="str">
        <f>IF(BT$29=TRUE,"N/A",IF(BV54&lt;&gt;0,IF(MIN(BV$54:BV$64)=BV54,BU54+(BX$52-BW$52),BU54),BU54))</f>
        <v>N/A</v>
      </c>
      <c r="BX54" s="56"/>
      <c r="BY54" s="38"/>
      <c r="BZ54" s="54" t="str">
        <f>IF(BZ$29=FALSE,(L54*(1+(((L$14)-(SUM(L54:L64)))/(SUM(L54:L64))))),"")</f>
        <v/>
      </c>
      <c r="CA54" s="54" t="e">
        <f>IF(CA$53=FALSE,ROUNDDOWN(BZ54,0),ROUND(BZ54,0))</f>
        <v>#VALUE!</v>
      </c>
      <c r="CB54" s="54" t="e">
        <f>IF(CA54=MAX(CA$54:CA$64),ROW(),"")</f>
        <v>#VALUE!</v>
      </c>
      <c r="CC54" s="54" t="str">
        <f>IF(BZ$29=TRUE,"N/A",IF(CB54&lt;&gt;0,IF(MIN(CB$54:CB$64)=CB54,CA54+(CD$52-CC$52),CA54),CA54))</f>
        <v>N/A</v>
      </c>
      <c r="CD54" s="56"/>
      <c r="CF54" s="10"/>
      <c r="CG54" s="89"/>
      <c r="CH54" s="74"/>
      <c r="CI54" s="87"/>
      <c r="CJ54" s="87"/>
      <c r="CK54" s="87"/>
      <c r="CL54" s="87"/>
      <c r="CM54" s="87"/>
      <c r="CN54" s="38"/>
      <c r="CO54" s="87"/>
      <c r="CP54" s="87"/>
      <c r="CQ54" s="38"/>
      <c r="CR54" s="38"/>
      <c r="CS54" s="38"/>
      <c r="CT54" s="38"/>
      <c r="CU54" s="38"/>
      <c r="CV54" s="38"/>
    </row>
    <row r="55" spans="1:100" s="34" customFormat="1" ht="3.95" customHeight="1" x14ac:dyDescent="0.2">
      <c r="A55" s="105"/>
      <c r="B55" s="31"/>
      <c r="C55" s="10"/>
      <c r="D55" s="10"/>
      <c r="E55" s="33"/>
      <c r="F55" s="15"/>
      <c r="G55" s="16"/>
      <c r="H55" s="15"/>
      <c r="I55" s="16"/>
      <c r="J55" s="15"/>
      <c r="K55" s="16"/>
      <c r="L55" s="15"/>
      <c r="O55" s="18"/>
      <c r="P55" s="39"/>
      <c r="R55" s="100"/>
      <c r="S55" s="98"/>
      <c r="T55" s="100"/>
      <c r="U55" s="99"/>
      <c r="V55" s="100"/>
      <c r="W55" s="99"/>
      <c r="X55" s="100"/>
      <c r="Y55" s="11"/>
      <c r="Z55" s="18"/>
      <c r="AA55" s="39"/>
      <c r="AB55" s="39"/>
      <c r="AC55" s="96"/>
      <c r="AD55" s="97"/>
      <c r="AE55" s="96"/>
      <c r="AF55" s="95"/>
      <c r="AG55" s="96"/>
      <c r="AH55" s="95"/>
      <c r="AI55" s="96"/>
      <c r="AJ55" s="134"/>
      <c r="AK55" s="18"/>
      <c r="AL55" s="37"/>
      <c r="AM55" s="105"/>
      <c r="AN55" s="31"/>
      <c r="AO55" s="167"/>
      <c r="AP55" s="37"/>
      <c r="AQ55" s="105"/>
      <c r="BH55" s="55"/>
      <c r="BI55" s="51"/>
      <c r="BJ55" s="51"/>
      <c r="BK55" s="51"/>
      <c r="BL55" s="51"/>
      <c r="BM55" s="11"/>
      <c r="BN55" s="55"/>
      <c r="BO55" s="51"/>
      <c r="BP55" s="51"/>
      <c r="BQ55" s="51"/>
      <c r="BR55" s="51"/>
      <c r="BS55" s="11"/>
      <c r="BT55" s="55"/>
      <c r="BU55" s="51"/>
      <c r="BV55" s="51"/>
      <c r="BW55" s="51"/>
      <c r="BX55" s="56"/>
      <c r="BZ55" s="55"/>
      <c r="CA55" s="51"/>
      <c r="CB55" s="51"/>
      <c r="CC55" s="51"/>
      <c r="CD55" s="56"/>
      <c r="CF55" s="10"/>
      <c r="CG55" s="90"/>
      <c r="CH55" s="84"/>
      <c r="CI55" s="84"/>
      <c r="CJ55" s="84"/>
      <c r="CK55" s="84"/>
      <c r="CL55" s="84"/>
      <c r="CM55" s="84"/>
      <c r="CO55" s="84"/>
      <c r="CP55" s="84"/>
    </row>
    <row r="56" spans="1:100" s="34" customFormat="1" ht="12.75" customHeight="1" x14ac:dyDescent="0.2">
      <c r="A56" s="104"/>
      <c r="B56" s="31"/>
      <c r="C56" s="10"/>
      <c r="D56" s="10" t="s">
        <v>12</v>
      </c>
      <c r="E56" s="33"/>
      <c r="F56" s="30">
        <v>4</v>
      </c>
      <c r="G56" s="14"/>
      <c r="H56" s="30">
        <v>3</v>
      </c>
      <c r="I56" s="16"/>
      <c r="J56" s="30"/>
      <c r="K56" s="16"/>
      <c r="L56" s="30"/>
      <c r="O56" s="29">
        <f>(F56+H56)+(L56)</f>
        <v>7</v>
      </c>
      <c r="P56" s="40"/>
      <c r="R56" s="92">
        <f>IF(AC56="N/A","N/A",IF(BH$52=TRUE,AC56-F56,"N/A"))</f>
        <v>0</v>
      </c>
      <c r="S56" s="98"/>
      <c r="T56" s="92">
        <f>IF(AE56="N/A","N/A",IF(BN$52=TRUE,AE56-H56,"N/A"))</f>
        <v>0</v>
      </c>
      <c r="U56" s="99"/>
      <c r="V56" s="92" t="str">
        <f>IF(AG56="N/A","N/A",IF(BT$52=TRUE,AG56-J56,"N/A"))</f>
        <v>N/A</v>
      </c>
      <c r="W56" s="99"/>
      <c r="X56" s="92" t="str">
        <f>IF(AI56="N/A","N/A",IF(BZ$52=TRUE,AI56-L56,"N/A"))</f>
        <v>N/A</v>
      </c>
      <c r="Y56" s="11"/>
      <c r="Z56" s="29" t="e">
        <f>(R56+T56)+(X56)</f>
        <v>#VALUE!</v>
      </c>
      <c r="AA56" s="40"/>
      <c r="AB56" s="40"/>
      <c r="AC56" s="93">
        <f>IF(F56=0,"N/A",BK$56)</f>
        <v>4</v>
      </c>
      <c r="AD56" s="94"/>
      <c r="AE56" s="93">
        <f>IF(H56=0,"N/A",BQ$56)</f>
        <v>3</v>
      </c>
      <c r="AF56" s="95"/>
      <c r="AG56" s="93" t="str">
        <f>IF(J56=0,"N/A",BW$56)</f>
        <v>N/A</v>
      </c>
      <c r="AH56" s="95"/>
      <c r="AI56" s="93" t="str">
        <f>IF(L56=0,"N/A",CA56)</f>
        <v>N/A</v>
      </c>
      <c r="AJ56" s="134"/>
      <c r="AK56" s="29">
        <f>(IF((AND(AC56="N/A",AE56="N/A",AG56="N/A",AI56="N/A")),"N/A",(IF(AC56="N/A",0,AC56))+(IF(AE56="N/A",0,AE56))+(IF(AG56="N/A",0,AG56))+(IF(AI56="N/A",0,AI56))))</f>
        <v>7</v>
      </c>
      <c r="AL56" s="37"/>
      <c r="AM56" s="105"/>
      <c r="AN56" s="31"/>
      <c r="AO56" s="167"/>
      <c r="AP56" s="37"/>
      <c r="AQ56" s="104"/>
      <c r="AR56" s="38"/>
      <c r="AS56" s="38"/>
      <c r="AT56" s="38"/>
      <c r="AU56" s="38"/>
      <c r="AV56" s="38"/>
      <c r="AW56" s="38"/>
      <c r="AX56" s="38"/>
      <c r="AY56" s="38"/>
      <c r="AZ56" s="38"/>
      <c r="BA56" s="38"/>
      <c r="BB56" s="38"/>
      <c r="BC56" s="38"/>
      <c r="BD56" s="38"/>
      <c r="BE56" s="38"/>
      <c r="BF56" s="38"/>
      <c r="BG56" s="38"/>
      <c r="BH56" s="54">
        <f>IF(BH$29=FALSE,(F56*(1+(((F$14)-(SUM(F$54:F$64)))/(SUM(F$54:F$64))))),"")</f>
        <v>4</v>
      </c>
      <c r="BI56" s="54">
        <f>IF(BH$53=FALSE,ROUNDDOWN(BH56,0),ROUND(BH56,0))</f>
        <v>4</v>
      </c>
      <c r="BJ56" s="54" t="str">
        <f>IF(BI56=MAX(BI$54:BI$64),ROW(),"")</f>
        <v/>
      </c>
      <c r="BK56" s="54">
        <f>IF(BH$29=TRUE,"N/A",IF(BJ56&lt;&gt;0,IF(MIN(BJ$54:BJ$64)=BJ56,BI56+(BL$52-BK$52),BI56),BI56))</f>
        <v>4</v>
      </c>
      <c r="BL56" s="53"/>
      <c r="BM56" s="60"/>
      <c r="BN56" s="54">
        <f>IF(BN$29=FALSE,(H56*(1+(((H$14)-(SUM(H$54:H$64)))/(SUM(H$54:H$64))))),"")</f>
        <v>3</v>
      </c>
      <c r="BO56" s="54">
        <f>IF(BN$53=FALSE,ROUNDDOWN(BN56,0),ROUND(BN56,0))</f>
        <v>3</v>
      </c>
      <c r="BP56" s="54" t="str">
        <f>IF(BO56=MAX(BO$54:BO$64),ROW(),"")</f>
        <v/>
      </c>
      <c r="BQ56" s="54">
        <f>IF(BN$29=TRUE,"N/A",IF(BP56&lt;&gt;0,IF(MIN(BP$54:BP$64)=BP56,BO56+(BR$52-BQ$52),BO56),BO56))</f>
        <v>3</v>
      </c>
      <c r="BR56" s="51"/>
      <c r="BS56" s="11"/>
      <c r="BT56" s="54" t="str">
        <f>IF(BT$29=FALSE,(J56*(1+(((J$14)-(SUM(J$54:J$64)))/(SUM(J$54:J$64))))),"")</f>
        <v/>
      </c>
      <c r="BU56" s="54" t="e">
        <f>IF(BU$53=FALSE,ROUNDDOWN(BT56,0),ROUND(BT56,0))</f>
        <v>#VALUE!</v>
      </c>
      <c r="BV56" s="54" t="e">
        <f>IF(BU56=MAX(BU$54:BU$64),ROW(),"")</f>
        <v>#VALUE!</v>
      </c>
      <c r="BW56" s="54" t="str">
        <f>IF(BT$29=TRUE,"N/A",IF(BV56&lt;&gt;0,IF(MIN(BV$54:BV$64)=BV56,BU56+(BX$52-BW$52),BU56),BU56))</f>
        <v>N/A</v>
      </c>
      <c r="BX56" s="56"/>
      <c r="BY56" s="38"/>
      <c r="BZ56" s="54" t="str">
        <f>IF(BZ$29=FALSE,(L56*(1+(((L$14)-(SUM(L54:L64)))/(SUM(L54:L64))))),"")</f>
        <v/>
      </c>
      <c r="CA56" s="54" t="e">
        <f>IF(CA$53=FALSE,ROUNDDOWN(BZ56,0),ROUND(BZ56,0))</f>
        <v>#VALUE!</v>
      </c>
      <c r="CB56" s="54" t="e">
        <f>IF(CA56=MAX(CA$54:CA$64),ROW(),"")</f>
        <v>#VALUE!</v>
      </c>
      <c r="CC56" s="54" t="str">
        <f>IF(BZ$29=TRUE,"N/A",IF(CB56&lt;&gt;0,IF(MIN(CB$54:CB$64)=CB56,CA56+(CD$52-CC$52),CA56),CA56))</f>
        <v>N/A</v>
      </c>
      <c r="CD56" s="56"/>
      <c r="CF56" s="10"/>
      <c r="CG56" s="90"/>
      <c r="CH56" s="74"/>
      <c r="CI56" s="84"/>
      <c r="CJ56" s="84"/>
      <c r="CK56" s="84"/>
      <c r="CL56" s="84"/>
      <c r="CM56" s="84"/>
      <c r="CN56" s="38"/>
      <c r="CO56" s="84"/>
      <c r="CP56" s="84"/>
      <c r="CQ56" s="38"/>
      <c r="CR56" s="38"/>
      <c r="CS56" s="38"/>
      <c r="CT56" s="38"/>
      <c r="CU56" s="38"/>
      <c r="CV56" s="38"/>
    </row>
    <row r="57" spans="1:100" s="34" customFormat="1" ht="3.95" customHeight="1" x14ac:dyDescent="0.2">
      <c r="A57" s="105"/>
      <c r="B57" s="31"/>
      <c r="C57" s="10"/>
      <c r="D57" s="10"/>
      <c r="E57" s="33"/>
      <c r="F57" s="41"/>
      <c r="G57" s="42"/>
      <c r="H57" s="41"/>
      <c r="I57" s="42"/>
      <c r="J57" s="41"/>
      <c r="K57" s="42"/>
      <c r="L57" s="41"/>
      <c r="O57" s="43"/>
      <c r="P57" s="40"/>
      <c r="R57" s="100"/>
      <c r="S57" s="98"/>
      <c r="T57" s="100"/>
      <c r="U57" s="99"/>
      <c r="V57" s="100"/>
      <c r="W57" s="99"/>
      <c r="X57" s="100"/>
      <c r="Z57" s="43"/>
      <c r="AA57" s="40"/>
      <c r="AB57" s="40"/>
      <c r="AC57" s="96"/>
      <c r="AD57" s="97"/>
      <c r="AE57" s="96"/>
      <c r="AF57" s="95"/>
      <c r="AG57" s="96"/>
      <c r="AH57" s="95"/>
      <c r="AI57" s="96"/>
      <c r="AJ57" s="39"/>
      <c r="AK57" s="43"/>
      <c r="AL57" s="37"/>
      <c r="AM57" s="105"/>
      <c r="AN57" s="31"/>
      <c r="AO57" s="167"/>
      <c r="AP57" s="37"/>
      <c r="AQ57" s="105"/>
      <c r="BH57" s="56"/>
      <c r="BI57" s="56"/>
      <c r="BJ57" s="51"/>
      <c r="BK57" s="56"/>
      <c r="BL57" s="56"/>
      <c r="BN57" s="56"/>
      <c r="BO57" s="56"/>
      <c r="BP57" s="51"/>
      <c r="BQ57" s="56"/>
      <c r="BR57" s="56"/>
      <c r="BS57" s="11"/>
      <c r="BT57" s="56"/>
      <c r="BU57" s="56"/>
      <c r="BV57" s="51"/>
      <c r="BW57" s="56"/>
      <c r="BX57" s="56"/>
      <c r="BZ57" s="56"/>
      <c r="CA57" s="56"/>
      <c r="CB57" s="51"/>
      <c r="CC57" s="56"/>
      <c r="CD57" s="56"/>
      <c r="CF57" s="10"/>
      <c r="CG57" s="90"/>
      <c r="CH57" s="84"/>
      <c r="CI57" s="84"/>
      <c r="CJ57" s="84"/>
      <c r="CK57" s="84"/>
      <c r="CL57" s="84"/>
      <c r="CM57" s="84"/>
      <c r="CO57" s="84"/>
      <c r="CP57" s="84"/>
    </row>
    <row r="58" spans="1:100" s="34" customFormat="1" ht="12.75" customHeight="1" x14ac:dyDescent="0.2">
      <c r="A58" s="104"/>
      <c r="B58" s="31"/>
      <c r="C58" s="10"/>
      <c r="D58" s="10" t="s">
        <v>10</v>
      </c>
      <c r="E58" s="33"/>
      <c r="F58" s="30"/>
      <c r="G58" s="14"/>
      <c r="H58" s="30"/>
      <c r="I58" s="16"/>
      <c r="J58" s="30"/>
      <c r="K58" s="16"/>
      <c r="L58" s="30"/>
      <c r="O58" s="29">
        <f>(F58+H58)+(L58)</f>
        <v>0</v>
      </c>
      <c r="P58" s="40"/>
      <c r="R58" s="92" t="str">
        <f>IF(AC58="N/A","N/A",IF(BH$52=TRUE,AC58-F58,"N/A"))</f>
        <v>N/A</v>
      </c>
      <c r="S58" s="98"/>
      <c r="T58" s="92" t="str">
        <f>IF(AE58="N/A","N/A",IF(BN$52=TRUE,AE58-H58,"N/A"))</f>
        <v>N/A</v>
      </c>
      <c r="U58" s="99"/>
      <c r="V58" s="92" t="str">
        <f>IF(AG58="N/A","N/A",IF(BT$52=TRUE,AG58-J58,"N/A"))</f>
        <v>N/A</v>
      </c>
      <c r="W58" s="99"/>
      <c r="X58" s="92" t="str">
        <f>IF(AI58="N/A","N/A",IF(BZ$52=TRUE,AI58-L58,"N/A"))</f>
        <v>N/A</v>
      </c>
      <c r="Y58" s="11"/>
      <c r="Z58" s="29" t="e">
        <f>(R58+T58)+(X58)</f>
        <v>#VALUE!</v>
      </c>
      <c r="AA58" s="40"/>
      <c r="AB58" s="40"/>
      <c r="AC58" s="93" t="str">
        <f>IF(F58=0,"N/A",BK$58)</f>
        <v>N/A</v>
      </c>
      <c r="AD58" s="94"/>
      <c r="AE58" s="93" t="str">
        <f>IF(H58=0,"N/A",BQ$58)</f>
        <v>N/A</v>
      </c>
      <c r="AF58" s="95"/>
      <c r="AG58" s="93" t="str">
        <f>IF(J58=0,"N/A",B58)</f>
        <v>N/A</v>
      </c>
      <c r="AH58" s="95"/>
      <c r="AI58" s="93" t="str">
        <f>IF(L58=0,"N/A",CA58)</f>
        <v>N/A</v>
      </c>
      <c r="AJ58" s="134"/>
      <c r="AK58" s="29" t="str">
        <f>(IF((AND(AC58="N/A",AE58="N/A",AG58="N/A",AI58="N/A")),"N/A",(IF(AC58="N/A",0,AC58))+(IF(AE58="N/A",0,AE58))+(IF(AG58="N/A",0,AG58))+(IF(AI58="N/A",0,AI58))))</f>
        <v>N/A</v>
      </c>
      <c r="AL58" s="37"/>
      <c r="AM58" s="105"/>
      <c r="AN58" s="31"/>
      <c r="AO58" s="167"/>
      <c r="AP58" s="37"/>
      <c r="AQ58" s="104"/>
      <c r="AR58" s="38"/>
      <c r="AS58" s="38"/>
      <c r="AT58" s="38"/>
      <c r="AU58" s="38"/>
      <c r="AV58" s="38"/>
      <c r="AW58" s="38"/>
      <c r="AX58" s="38"/>
      <c r="AY58" s="38"/>
      <c r="AZ58" s="38"/>
      <c r="BA58" s="38"/>
      <c r="BB58" s="38"/>
      <c r="BC58" s="38"/>
      <c r="BD58" s="38"/>
      <c r="BE58" s="38"/>
      <c r="BF58" s="38"/>
      <c r="BG58" s="38"/>
      <c r="BH58" s="54">
        <f>IF(BH$29=FALSE,(F58*(1+(((F$14)-(SUM(F$54:F$64)))/(SUM(F$54:F$64))))),"")</f>
        <v>0</v>
      </c>
      <c r="BI58" s="54">
        <f>IF(BH$53=FALSE,ROUNDDOWN(BH58,0),ROUND(BH58,0))</f>
        <v>0</v>
      </c>
      <c r="BJ58" s="54" t="str">
        <f>IF(BI58=MAX(BI$54:BI$64),ROW(),"")</f>
        <v/>
      </c>
      <c r="BK58" s="54">
        <f>IF(BH$29=TRUE,"N/A",IF(BJ58&lt;&gt;0,IF(MIN(BJ$54:BJ$64)=BJ58,BI58+(BL$52-BK$52),BI58),BI58))</f>
        <v>0</v>
      </c>
      <c r="BL58" s="56"/>
      <c r="BN58" s="54">
        <f>IF(BN$29=FALSE,(H58*(1+(((H$14)-(SUM(H$54:H$64)))/(SUM(H$54:H$64))))),"")</f>
        <v>0</v>
      </c>
      <c r="BO58" s="54">
        <f>IF(BN$53=FALSE,ROUNDDOWN(BN58,0),ROUND(BN58,0))</f>
        <v>0</v>
      </c>
      <c r="BP58" s="54" t="str">
        <f>IF(BO58=MAX(BO$54:BO$64),ROW(),"")</f>
        <v/>
      </c>
      <c r="BQ58" s="54">
        <f>IF(BN$29=TRUE,"N/A",IF(BP58&lt;&gt;0,IF(MIN(BP$54:BP$64)=BP58,BO58+(BR$52-BQ$52),BO58),BO58))</f>
        <v>0</v>
      </c>
      <c r="BR58" s="56"/>
      <c r="BS58" s="11"/>
      <c r="BT58" s="54" t="str">
        <f>IF(BT$29=FALSE,(J58*(1+(((J$14)-(SUM(J$54:J$64)))/(SUM(J$54:J$64))))),"")</f>
        <v/>
      </c>
      <c r="BU58" s="54" t="e">
        <f>IF(BU$53=FALSE,ROUNDDOWN(BT58,0),ROUND(BT58,0))</f>
        <v>#VALUE!</v>
      </c>
      <c r="BV58" s="54" t="e">
        <f>IF(BU58=MAX(BU$54:BU$64),ROW(),"")</f>
        <v>#VALUE!</v>
      </c>
      <c r="BW58" s="54" t="str">
        <f>IF(BT$29=TRUE,"N/A",IF(BV58&lt;&gt;0,IF(MIN(BV$54:BV$64)=BV58,BU58+(BX$52-BW$52),BU58),BU58))</f>
        <v>N/A</v>
      </c>
      <c r="BX58" s="56"/>
      <c r="BY58" s="38"/>
      <c r="BZ58" s="54" t="str">
        <f>IF(BZ$29=FALSE,(L58*(1+(((L$14)-(SUM(L54:L64)))/(SUM(L54:L64))))),"")</f>
        <v/>
      </c>
      <c r="CA58" s="54" t="e">
        <f>IF(CA$53=FALSE,ROUNDDOWN(BZ58,0),ROUND(BZ58,0))</f>
        <v>#VALUE!</v>
      </c>
      <c r="CB58" s="54" t="e">
        <f>IF(CA58=MAX(CA$54:CA$64),ROW(),"")</f>
        <v>#VALUE!</v>
      </c>
      <c r="CC58" s="54" t="str">
        <f>IF(BZ$29=TRUE,"N/A",IF(CB58&lt;&gt;0,IF(MIN(CB$54:CB$64)=CB58,CA58+(CD$52-CC$52),CA58),CA58))</f>
        <v>N/A</v>
      </c>
      <c r="CD58" s="56"/>
      <c r="CF58" s="10"/>
      <c r="CG58" s="90"/>
      <c r="CH58" s="74"/>
      <c r="CI58" s="84"/>
      <c r="CJ58" s="84"/>
      <c r="CK58" s="84"/>
      <c r="CL58" s="84"/>
      <c r="CM58" s="84"/>
      <c r="CN58" s="38"/>
      <c r="CO58" s="84"/>
      <c r="CP58" s="84"/>
      <c r="CQ58" s="38"/>
      <c r="CR58" s="38"/>
      <c r="CS58" s="38"/>
      <c r="CT58" s="38"/>
      <c r="CU58" s="38"/>
      <c r="CV58" s="38"/>
    </row>
    <row r="59" spans="1:100" s="34" customFormat="1" ht="3.95" customHeight="1" x14ac:dyDescent="0.2">
      <c r="A59" s="105"/>
      <c r="B59" s="31"/>
      <c r="C59" s="10"/>
      <c r="D59" s="10"/>
      <c r="E59" s="33"/>
      <c r="F59" s="15"/>
      <c r="G59" s="16"/>
      <c r="H59" s="15"/>
      <c r="I59" s="16"/>
      <c r="J59" s="15"/>
      <c r="K59" s="16"/>
      <c r="L59" s="15"/>
      <c r="O59" s="18"/>
      <c r="P59" s="40"/>
      <c r="R59" s="100"/>
      <c r="S59" s="98"/>
      <c r="T59" s="100"/>
      <c r="U59" s="99"/>
      <c r="V59" s="100"/>
      <c r="W59" s="99"/>
      <c r="X59" s="100"/>
      <c r="Y59" s="11"/>
      <c r="Z59" s="18"/>
      <c r="AA59" s="40"/>
      <c r="AB59" s="40"/>
      <c r="AC59" s="96"/>
      <c r="AD59" s="97"/>
      <c r="AE59" s="96"/>
      <c r="AF59" s="95"/>
      <c r="AG59" s="96"/>
      <c r="AH59" s="95"/>
      <c r="AI59" s="96"/>
      <c r="AJ59" s="134"/>
      <c r="AK59" s="18"/>
      <c r="AL59" s="37"/>
      <c r="AM59" s="105"/>
      <c r="AN59" s="31"/>
      <c r="AO59" s="167"/>
      <c r="AP59" s="37"/>
      <c r="AQ59" s="105"/>
      <c r="BH59" s="56"/>
      <c r="BI59" s="56"/>
      <c r="BJ59" s="51"/>
      <c r="BK59" s="56"/>
      <c r="BL59" s="56"/>
      <c r="BN59" s="55"/>
      <c r="BO59" s="56"/>
      <c r="BP59" s="51"/>
      <c r="BQ59" s="56"/>
      <c r="BR59" s="56"/>
      <c r="BS59" s="11"/>
      <c r="BT59" s="55"/>
      <c r="BU59" s="56"/>
      <c r="BV59" s="51"/>
      <c r="BW59" s="56"/>
      <c r="BX59" s="56"/>
      <c r="BZ59" s="55"/>
      <c r="CA59" s="56"/>
      <c r="CB59" s="51"/>
      <c r="CC59" s="56"/>
      <c r="CD59" s="56"/>
      <c r="CF59" s="10"/>
      <c r="CG59" s="90"/>
      <c r="CH59" s="84"/>
      <c r="CI59" s="84"/>
      <c r="CJ59" s="84"/>
      <c r="CK59" s="84"/>
      <c r="CL59" s="84"/>
      <c r="CM59" s="84"/>
      <c r="CO59" s="84"/>
      <c r="CP59" s="84"/>
    </row>
    <row r="60" spans="1:100" s="34" customFormat="1" ht="12.75" customHeight="1" x14ac:dyDescent="0.2">
      <c r="A60" s="104"/>
      <c r="B60" s="31"/>
      <c r="C60" s="10"/>
      <c r="D60" s="10" t="s">
        <v>13</v>
      </c>
      <c r="E60" s="33"/>
      <c r="F60" s="30"/>
      <c r="G60" s="14"/>
      <c r="H60" s="30"/>
      <c r="I60" s="16"/>
      <c r="J60" s="30"/>
      <c r="K60" s="16"/>
      <c r="L60" s="30"/>
      <c r="O60" s="29">
        <f>(F60+H60)+(L60)</f>
        <v>0</v>
      </c>
      <c r="P60" s="40"/>
      <c r="R60" s="92" t="str">
        <f>IF(AC60="N/A","N/A",IF(BH$52=TRUE,AC60-F60,"N/A"))</f>
        <v>N/A</v>
      </c>
      <c r="S60" s="98"/>
      <c r="T60" s="92" t="str">
        <f>IF(AE60="N/A","N/A",IF(BN$52=TRUE,AE60-H60,"N/A"))</f>
        <v>N/A</v>
      </c>
      <c r="U60" s="99"/>
      <c r="V60" s="92" t="str">
        <f>IF(AG60="N/A","N/A",IF(BT$52=TRUE,AG60-J60,"N/A"))</f>
        <v>N/A</v>
      </c>
      <c r="W60" s="99"/>
      <c r="X60" s="92" t="str">
        <f>IF(AI60="N/A","N/A",IF(BZ$52=TRUE,AI60-L60,"N/A"))</f>
        <v>N/A</v>
      </c>
      <c r="Y60" s="11"/>
      <c r="Z60" s="29" t="e">
        <f>(R60+T60)+(X60)</f>
        <v>#VALUE!</v>
      </c>
      <c r="AA60" s="40"/>
      <c r="AB60" s="40"/>
      <c r="AC60" s="93" t="str">
        <f>IF(F60=0,"N/A",BK$60)</f>
        <v>N/A</v>
      </c>
      <c r="AD60" s="94"/>
      <c r="AE60" s="93" t="str">
        <f>IF(H60=0,"N/A",BQ$60)</f>
        <v>N/A</v>
      </c>
      <c r="AF60" s="95"/>
      <c r="AG60" s="93" t="str">
        <f>IF(J60=0,"N/A",BW$60)</f>
        <v>N/A</v>
      </c>
      <c r="AH60" s="95"/>
      <c r="AI60" s="93" t="str">
        <f>IF(L60=0,"N/A",CA60)</f>
        <v>N/A</v>
      </c>
      <c r="AJ60" s="134"/>
      <c r="AK60" s="29" t="str">
        <f>(IF((AND(AC60="N/A",AE60="N/A",AG60="N/A",AI60="N/A")),"N/A",(IF(AC60="N/A",0,AC60))+(IF(AE60="N/A",0,AE60))+(IF(AG60="N/A",0,AG60))+(IF(AI60="N/A",0,AI60))))</f>
        <v>N/A</v>
      </c>
      <c r="AL60" s="37"/>
      <c r="AM60" s="105"/>
      <c r="AN60" s="31"/>
      <c r="AO60" s="167"/>
      <c r="AP60" s="37"/>
      <c r="AQ60" s="104"/>
      <c r="AR60" s="38"/>
      <c r="AS60" s="38"/>
      <c r="AT60" s="38"/>
      <c r="AU60" s="38"/>
      <c r="AV60" s="38"/>
      <c r="AW60" s="38"/>
      <c r="AX60" s="38"/>
      <c r="AY60" s="38"/>
      <c r="AZ60" s="38"/>
      <c r="BA60" s="38"/>
      <c r="BB60" s="38"/>
      <c r="BC60" s="38"/>
      <c r="BD60" s="38"/>
      <c r="BE60" s="38"/>
      <c r="BF60" s="38"/>
      <c r="BG60" s="38"/>
      <c r="BH60" s="54">
        <f>IF(BH$29=FALSE,(F60*(1+(((F$14)-(SUM(F$54:F$64)))/(SUM(F$54:F$64))))),"")</f>
        <v>0</v>
      </c>
      <c r="BI60" s="54">
        <f>IF(BH$53=FALSE,ROUNDDOWN(BH60,0),ROUND(BH60,0))</f>
        <v>0</v>
      </c>
      <c r="BJ60" s="54" t="str">
        <f>IF(BI60=MAX(BI$54:BI$64),ROW(),"")</f>
        <v/>
      </c>
      <c r="BK60" s="54">
        <f>IF(BH$29=TRUE,"N/A",IF(BJ60&lt;&gt;0,IF(MIN(BJ$54:BJ$64)=BJ60,BI60+(BL$52-BK$52),BI60),BI60))</f>
        <v>0</v>
      </c>
      <c r="BL60" s="56"/>
      <c r="BN60" s="54">
        <f>IF(BN$29=FALSE,(H60*(1+(((H$14)-(SUM(H$54:H$64)))/(SUM(H$54:H$64))))),"")</f>
        <v>0</v>
      </c>
      <c r="BO60" s="54">
        <f>IF(BN$53=FALSE,ROUNDDOWN(BN60,0),ROUND(BN60,0))</f>
        <v>0</v>
      </c>
      <c r="BP60" s="54" t="str">
        <f>IF(BO60=MAX(BO$54:BO$64),ROW(),"")</f>
        <v/>
      </c>
      <c r="BQ60" s="54">
        <f>IF(BN$29=TRUE,"N/A",IF(BP60&lt;&gt;0,IF(MIN(BP$54:BP$64)=BP60,BO60+(BR$52-BQ$52),BO60),BO60))</f>
        <v>0</v>
      </c>
      <c r="BR60" s="56"/>
      <c r="BS60" s="11"/>
      <c r="BT60" s="54" t="str">
        <f>IF(BT$29=FALSE,(J60*(1+(((J$14)-(SUM(J$54:J$64)))/(SUM(J$54:J$64))))),"")</f>
        <v/>
      </c>
      <c r="BU60" s="54" t="e">
        <f>IF(BU$53=FALSE,ROUNDDOWN(BT60,0),ROUND(BT60,0))</f>
        <v>#VALUE!</v>
      </c>
      <c r="BV60" s="54" t="e">
        <f>IF(BU60=MAX(BU$54:BU$64),ROW(),"")</f>
        <v>#VALUE!</v>
      </c>
      <c r="BW60" s="54" t="str">
        <f>IF(BT$29=TRUE,"N/A",IF(BV60&lt;&gt;0,IF(MIN(BV$54:BV$64)=BV60,BU60+(BX$52-BW$52),BU60),BU60))</f>
        <v>N/A</v>
      </c>
      <c r="BX60" s="56"/>
      <c r="BY60" s="38"/>
      <c r="BZ60" s="54" t="str">
        <f>IF(BZ$29=FALSE,(L60*(1+(((L$14)-(SUM(L54:L64)))/(SUM(L54:L64))))),"")</f>
        <v/>
      </c>
      <c r="CA60" s="54" t="e">
        <f>IF(CA$53=FALSE,ROUNDDOWN(BZ60,0),ROUND(BZ60,0))</f>
        <v>#VALUE!</v>
      </c>
      <c r="CB60" s="54" t="e">
        <f>IF(CA60=MAX(CA$54:CA$64),ROW(),"")</f>
        <v>#VALUE!</v>
      </c>
      <c r="CC60" s="54" t="str">
        <f>IF(BZ$29=TRUE,"N/A",IF(CB60&lt;&gt;0,IF(MIN(CB$54:CB$64)=CB60,CA60+(CD$52-CC$52),CA60),CA60))</f>
        <v>N/A</v>
      </c>
      <c r="CD60" s="56"/>
      <c r="CF60" s="10"/>
      <c r="CG60" s="90"/>
      <c r="CH60" s="74"/>
      <c r="CI60" s="84"/>
      <c r="CJ60" s="84"/>
      <c r="CK60" s="84"/>
      <c r="CL60" s="84"/>
      <c r="CM60" s="84"/>
      <c r="CN60" s="38"/>
      <c r="CO60" s="84"/>
      <c r="CP60" s="84"/>
      <c r="CQ60" s="38"/>
      <c r="CR60" s="38"/>
      <c r="CS60" s="38"/>
      <c r="CT60" s="38"/>
      <c r="CU60" s="38"/>
      <c r="CV60" s="38"/>
    </row>
    <row r="61" spans="1:100" s="34" customFormat="1" ht="3.95" customHeight="1" x14ac:dyDescent="0.2">
      <c r="A61" s="105"/>
      <c r="B61" s="31"/>
      <c r="C61" s="10"/>
      <c r="D61" s="10"/>
      <c r="E61" s="33"/>
      <c r="F61" s="41"/>
      <c r="G61" s="42"/>
      <c r="H61" s="41"/>
      <c r="I61" s="42"/>
      <c r="J61" s="41"/>
      <c r="K61" s="42"/>
      <c r="L61" s="41"/>
      <c r="O61" s="43"/>
      <c r="P61" s="40"/>
      <c r="R61" s="100"/>
      <c r="S61" s="98"/>
      <c r="T61" s="100"/>
      <c r="U61" s="101"/>
      <c r="V61" s="100"/>
      <c r="W61" s="101"/>
      <c r="X61" s="100"/>
      <c r="Z61" s="43"/>
      <c r="AA61" s="40"/>
      <c r="AB61" s="40"/>
      <c r="AC61" s="96"/>
      <c r="AD61" s="97"/>
      <c r="AE61" s="96"/>
      <c r="AF61" s="95"/>
      <c r="AG61" s="96"/>
      <c r="AH61" s="95"/>
      <c r="AI61" s="96"/>
      <c r="AJ61" s="39"/>
      <c r="AK61" s="43"/>
      <c r="AL61" s="37"/>
      <c r="AM61" s="105"/>
      <c r="AN61" s="31"/>
      <c r="AO61" s="167"/>
      <c r="AP61" s="37"/>
      <c r="AQ61" s="105"/>
      <c r="BH61" s="56"/>
      <c r="BI61" s="56"/>
      <c r="BJ61" s="56"/>
      <c r="BK61" s="56"/>
      <c r="BL61" s="56"/>
      <c r="BN61" s="56"/>
      <c r="BO61" s="56"/>
      <c r="BP61" s="56"/>
      <c r="BQ61" s="56"/>
      <c r="BR61" s="56"/>
      <c r="BS61" s="11"/>
      <c r="BT61" s="56"/>
      <c r="BU61" s="56"/>
      <c r="BV61" s="56"/>
      <c r="BW61" s="56"/>
      <c r="BX61" s="56"/>
      <c r="BZ61" s="56"/>
      <c r="CA61" s="56"/>
      <c r="CB61" s="56"/>
      <c r="CC61" s="56"/>
      <c r="CD61" s="56"/>
      <c r="CF61" s="10"/>
      <c r="CG61" s="90"/>
      <c r="CH61" s="84"/>
      <c r="CI61" s="84"/>
      <c r="CJ61" s="84"/>
      <c r="CK61" s="84"/>
      <c r="CL61" s="84"/>
      <c r="CM61" s="84"/>
      <c r="CO61" s="84"/>
      <c r="CP61" s="84"/>
    </row>
    <row r="62" spans="1:100" s="34" customFormat="1" ht="12.75" customHeight="1" x14ac:dyDescent="0.2">
      <c r="A62" s="104"/>
      <c r="B62" s="31"/>
      <c r="C62" s="10"/>
      <c r="D62" s="10" t="s">
        <v>14</v>
      </c>
      <c r="E62" s="33"/>
      <c r="F62" s="30"/>
      <c r="G62" s="14"/>
      <c r="H62" s="30"/>
      <c r="I62" s="16"/>
      <c r="J62" s="30"/>
      <c r="K62" s="16"/>
      <c r="L62" s="30"/>
      <c r="O62" s="29">
        <f>(F62+H62)+(L62)</f>
        <v>0</v>
      </c>
      <c r="P62" s="40"/>
      <c r="R62" s="92" t="str">
        <f>IF(AC62="N/A","N/A",IF(BH$52=TRUE,AC62-F62,"N/A"))</f>
        <v>N/A</v>
      </c>
      <c r="S62" s="98"/>
      <c r="T62" s="92" t="str">
        <f>IF(AE62="N/A","N/A",IF(BN$52=TRUE,AE62-H62,"N/A"))</f>
        <v>N/A</v>
      </c>
      <c r="U62" s="99"/>
      <c r="V62" s="92" t="str">
        <f>IF(AG62="N/A","N/A",IF(BT$52=TRUE,AG62-J62,"N/A"))</f>
        <v>N/A</v>
      </c>
      <c r="W62" s="99"/>
      <c r="X62" s="92" t="str">
        <f>IF(AI62="N/A","N/A",IF(BZ$52=TRUE,AI62-L62,"N/A"))</f>
        <v>N/A</v>
      </c>
      <c r="Y62" s="11"/>
      <c r="Z62" s="29" t="e">
        <f>(R62+T62)+(X62)</f>
        <v>#VALUE!</v>
      </c>
      <c r="AA62" s="40"/>
      <c r="AB62" s="40"/>
      <c r="AC62" s="93" t="str">
        <f>IF(F62=0,"N/A",BK$62)</f>
        <v>N/A</v>
      </c>
      <c r="AD62" s="94"/>
      <c r="AE62" s="93" t="str">
        <f>IF(H62=0,"N/A",BQ$62)</f>
        <v>N/A</v>
      </c>
      <c r="AF62" s="95"/>
      <c r="AG62" s="93" t="str">
        <f>IF(J62=0,"N/A",BW$62)</f>
        <v>N/A</v>
      </c>
      <c r="AH62" s="95"/>
      <c r="AI62" s="93" t="str">
        <f>IF(L62=0,"N/A",CA62)</f>
        <v>N/A</v>
      </c>
      <c r="AJ62" s="134"/>
      <c r="AK62" s="29" t="str">
        <f>(IF((AND(AC62="N/A",AE62="N/A",AG62="N/A",AI62="N/A")),"N/A",(IF(AC62="N/A",0,AC62))+(IF(AE62="N/A",0,AE62))+(IF(AG62="N/A",0,AG62))+(IF(AI62="N/A",0,AI62))))</f>
        <v>N/A</v>
      </c>
      <c r="AL62" s="37"/>
      <c r="AM62" s="105"/>
      <c r="AN62" s="31"/>
      <c r="AO62" s="167"/>
      <c r="AP62" s="37"/>
      <c r="AQ62" s="104"/>
      <c r="AR62" s="38"/>
      <c r="AS62" s="38"/>
      <c r="AT62" s="38"/>
      <c r="AU62" s="38"/>
      <c r="AV62" s="38"/>
      <c r="AW62" s="38"/>
      <c r="AX62" s="38"/>
      <c r="AY62" s="38"/>
      <c r="AZ62" s="38"/>
      <c r="BA62" s="38"/>
      <c r="BB62" s="38"/>
      <c r="BC62" s="38"/>
      <c r="BD62" s="38"/>
      <c r="BE62" s="38"/>
      <c r="BF62" s="38"/>
      <c r="BG62" s="38"/>
      <c r="BH62" s="54">
        <f>IF(BH$29=FALSE,(F62*(1+(((F$14)-(SUM(F$54:F$64)))/(SUM(F$54:F$64))))),"")</f>
        <v>0</v>
      </c>
      <c r="BI62" s="54">
        <f>IF(BH$53=FALSE,ROUNDDOWN(BH62,0),ROUND(BH62,0))</f>
        <v>0</v>
      </c>
      <c r="BJ62" s="54" t="str">
        <f>IF(BI62=MAX(BI$54:BI$64),ROW(),"")</f>
        <v/>
      </c>
      <c r="BK62" s="54">
        <f>IF(BH$29=TRUE,"N/A",IF(BJ62&lt;&gt;0,IF(MIN(BJ$54:BJ$64)=BJ62,BI62+(BL$52-BK$52),BI62),BI62))</f>
        <v>0</v>
      </c>
      <c r="BL62" s="56"/>
      <c r="BN62" s="54">
        <f>IF(BN$29=FALSE,(H62*(1+(((H$14)-(SUM(H$54:H$64)))/(SUM(H$54:H$64))))),"")</f>
        <v>0</v>
      </c>
      <c r="BO62" s="54">
        <f>IF(BN$53=FALSE,ROUNDDOWN(BN62,0),ROUND(BN62,0))</f>
        <v>0</v>
      </c>
      <c r="BP62" s="54" t="str">
        <f>IF(BO62=MAX(BO$54:BO$64),ROW(),"")</f>
        <v/>
      </c>
      <c r="BQ62" s="54">
        <f>IF(BN$29=TRUE,"N/A",IF(BP62&lt;&gt;0,IF(MIN(BP$54:BP$64)=BP62,BO62+(BR$52-BQ$52),BO62),BO62))</f>
        <v>0</v>
      </c>
      <c r="BR62" s="56"/>
      <c r="BS62" s="11"/>
      <c r="BT62" s="54" t="str">
        <f>IF(BT$29=FALSE,(J62*(1+(((J$14)-(SUM(J$54:J$64)))/(SUM(J$54:J$64))))),"")</f>
        <v/>
      </c>
      <c r="BU62" s="54" t="e">
        <f>IF(BU$53=FALSE,ROUNDDOWN(BT62,0),ROUND(BT62,0))</f>
        <v>#VALUE!</v>
      </c>
      <c r="BV62" s="54" t="e">
        <f>IF(BU62=MAX(BU$54:BU$64),ROW(),"")</f>
        <v>#VALUE!</v>
      </c>
      <c r="BW62" s="54" t="str">
        <f>IF(BT$29=TRUE,"N/A",IF(BV62&lt;&gt;0,IF(MIN(BV$54:BV$64)=BV62,BU62+(BX$52-BW$52),BU62),BU62))</f>
        <v>N/A</v>
      </c>
      <c r="BX62" s="56"/>
      <c r="BY62" s="38"/>
      <c r="BZ62" s="54" t="str">
        <f>IF(BZ$29=FALSE,(L62*(1+(((L$14)-(SUM(L54:L64)))/(SUM(L54:L64))))),"")</f>
        <v/>
      </c>
      <c r="CA62" s="54" t="e">
        <f>IF(CA$53=FALSE,ROUNDDOWN(BZ62,0),ROUND(BZ62,0))</f>
        <v>#VALUE!</v>
      </c>
      <c r="CB62" s="54" t="e">
        <f>IF(CA62=MAX(CA$54:CA$64),ROW(),"")</f>
        <v>#VALUE!</v>
      </c>
      <c r="CC62" s="54" t="str">
        <f>IF(BZ$29=TRUE,"N/A",IF(CB62&lt;&gt;0,IF(MIN(CB$54:CB$64)=CB62,CA62+(CD$52-CC$52),CA62),CA62))</f>
        <v>N/A</v>
      </c>
      <c r="CD62" s="56"/>
      <c r="CF62" s="10"/>
      <c r="CG62" s="90"/>
      <c r="CH62" s="74"/>
      <c r="CI62" s="84"/>
      <c r="CJ62" s="84"/>
      <c r="CK62" s="84"/>
      <c r="CL62" s="84"/>
      <c r="CM62" s="84"/>
      <c r="CN62" s="38"/>
      <c r="CO62" s="84"/>
      <c r="CP62" s="84"/>
      <c r="CQ62" s="38"/>
      <c r="CR62" s="38"/>
      <c r="CS62" s="38"/>
      <c r="CT62" s="38"/>
      <c r="CU62" s="38"/>
      <c r="CV62" s="38"/>
    </row>
    <row r="63" spans="1:100" ht="3.95" customHeight="1" x14ac:dyDescent="0.25">
      <c r="A63" s="105"/>
      <c r="B63" s="31"/>
      <c r="C63" s="10"/>
      <c r="D63" s="10"/>
      <c r="E63" s="33"/>
      <c r="F63" s="15"/>
      <c r="G63" s="16"/>
      <c r="H63" s="15"/>
      <c r="I63" s="16"/>
      <c r="J63" s="15"/>
      <c r="K63" s="16"/>
      <c r="L63" s="15"/>
      <c r="M63" s="34"/>
      <c r="N63" s="34"/>
      <c r="O63" s="18"/>
      <c r="P63" s="40"/>
      <c r="Q63" s="34"/>
      <c r="R63" s="100"/>
      <c r="S63" s="98"/>
      <c r="T63" s="100"/>
      <c r="U63" s="99"/>
      <c r="V63" s="100"/>
      <c r="W63" s="99"/>
      <c r="X63" s="100"/>
      <c r="Y63" s="11"/>
      <c r="Z63" s="18"/>
      <c r="AA63" s="40"/>
      <c r="AB63" s="40"/>
      <c r="AC63" s="96"/>
      <c r="AD63" s="97"/>
      <c r="AE63" s="96"/>
      <c r="AF63" s="95"/>
      <c r="AG63" s="96"/>
      <c r="AH63" s="95"/>
      <c r="AI63" s="96"/>
      <c r="AJ63" s="134"/>
      <c r="AK63" s="18"/>
      <c r="AL63" s="37"/>
      <c r="AM63" s="105"/>
      <c r="AN63" s="31"/>
      <c r="AO63" s="167"/>
      <c r="AP63" s="37"/>
      <c r="AQ63" s="105"/>
      <c r="BH63" s="56"/>
      <c r="BI63" s="56"/>
      <c r="BJ63" s="56"/>
      <c r="BK63" s="56"/>
      <c r="BL63" s="56"/>
      <c r="BM63" s="34"/>
      <c r="BN63" s="55"/>
      <c r="BO63" s="56"/>
      <c r="BP63" s="56"/>
      <c r="BQ63" s="56"/>
      <c r="BR63" s="56"/>
      <c r="BS63" s="11"/>
      <c r="BT63" s="55"/>
      <c r="BU63" s="56"/>
      <c r="BV63" s="56"/>
      <c r="BW63" s="56"/>
      <c r="BX63" s="56"/>
      <c r="BZ63" s="55"/>
      <c r="CA63" s="56"/>
      <c r="CB63" s="56"/>
      <c r="CC63" s="56"/>
      <c r="CD63" s="56"/>
      <c r="CE63" s="34"/>
      <c r="CF63" s="10"/>
      <c r="CG63" s="90"/>
      <c r="CI63" s="84"/>
      <c r="CJ63" s="84"/>
      <c r="CK63" s="84"/>
      <c r="CL63" s="84"/>
      <c r="CM63" s="84"/>
      <c r="CO63" s="84"/>
      <c r="CP63" s="84"/>
    </row>
    <row r="64" spans="1:100" ht="12.75" customHeight="1" thickBot="1" x14ac:dyDescent="0.3">
      <c r="A64" s="104"/>
      <c r="B64" s="31"/>
      <c r="C64" s="10"/>
      <c r="D64" s="10" t="s">
        <v>15</v>
      </c>
      <c r="E64" s="33"/>
      <c r="F64" s="30"/>
      <c r="G64" s="14"/>
      <c r="H64" s="30">
        <v>1</v>
      </c>
      <c r="I64" s="16"/>
      <c r="J64" s="30"/>
      <c r="K64" s="16"/>
      <c r="L64" s="30"/>
      <c r="M64" s="34"/>
      <c r="N64" s="34"/>
      <c r="O64" s="29">
        <f>(F64+H64)+(L64)</f>
        <v>1</v>
      </c>
      <c r="P64" s="40"/>
      <c r="Q64" s="34"/>
      <c r="R64" s="92" t="str">
        <f>IF(AC64="N/A","N/A",IF(BH$52=TRUE,AC64-F64,"N/A"))</f>
        <v>N/A</v>
      </c>
      <c r="S64" s="98"/>
      <c r="T64" s="92">
        <f>IF(AE64="N/A","N/A",IF(BN$52=TRUE,AE64-H64,"N/A"))</f>
        <v>0</v>
      </c>
      <c r="U64" s="99"/>
      <c r="V64" s="92" t="str">
        <f>IF(AG64="N/A","N/A",IF(BT$52=TRUE,AG64-J64,"N/A"))</f>
        <v>N/A</v>
      </c>
      <c r="W64" s="99"/>
      <c r="X64" s="92" t="str">
        <f>IF(AI64="N/A","N/A",IF(BZ$52=TRUE,AI64-L64,"N/A"))</f>
        <v>N/A</v>
      </c>
      <c r="Y64" s="11"/>
      <c r="Z64" s="29" t="e">
        <f>(R64+T64)+(X64)</f>
        <v>#VALUE!</v>
      </c>
      <c r="AA64" s="40"/>
      <c r="AB64" s="40"/>
      <c r="AC64" s="93" t="str">
        <f>IF(F64=0,"N/A",BK$64)</f>
        <v>N/A</v>
      </c>
      <c r="AD64" s="94"/>
      <c r="AE64" s="93">
        <f>IF(H64=0,"N/A",BQ$64)</f>
        <v>1</v>
      </c>
      <c r="AF64" s="95"/>
      <c r="AG64" s="93" t="str">
        <f>IF(J64=0,"N/A",BW$64)</f>
        <v>N/A</v>
      </c>
      <c r="AH64" s="95"/>
      <c r="AI64" s="93" t="str">
        <f>IF(L64=0,"N/A",CA64)</f>
        <v>N/A</v>
      </c>
      <c r="AJ64" s="134"/>
      <c r="AK64" s="29">
        <f>(IF((AND(AC64="N/A",AE64="N/A",AG64="N/A",AI64="N/A")),"N/A",(IF(AC64="N/A",0,AC64))+(IF(AE64="N/A",0,AE64))+(IF(AG64="N/A",0,AG64))+(IF(AI64="N/A",0,AI64))))</f>
        <v>1</v>
      </c>
      <c r="AL64" s="37"/>
      <c r="AM64" s="105"/>
      <c r="AN64" s="31"/>
      <c r="AO64" s="167"/>
      <c r="AP64" s="37"/>
      <c r="AQ64" s="104"/>
      <c r="BH64" s="54">
        <f>IF(BH$29=FALSE,(F64*(1+(((F$14)-(SUM(F$54:F$64)))/(SUM(F$54:F$64))))),"")</f>
        <v>0</v>
      </c>
      <c r="BI64" s="54">
        <f>IF(BH$53=FALSE,ROUNDDOWN(BH64,0),ROUND(BH64,0))</f>
        <v>0</v>
      </c>
      <c r="BJ64" s="54" t="str">
        <f>IF(BI64=MAX(BI$54:BI$64),ROW(),"")</f>
        <v/>
      </c>
      <c r="BK64" s="54">
        <f>IF(BH$29=TRUE,"N/A",IF(BJ64&lt;&gt;0,IF(MIN(BJ$54:BJ$64)=BJ64,BI64+(BL$52-BK$52),BI64),BI64))</f>
        <v>0</v>
      </c>
      <c r="BL64" s="56"/>
      <c r="BM64" s="34"/>
      <c r="BN64" s="54">
        <f>IF(BN$29=FALSE,(H64*(1+(((H$14)-(SUM(H$54:H$64)))/(SUM(H$54:H$64))))),"")</f>
        <v>1</v>
      </c>
      <c r="BO64" s="54">
        <f>IF(BN$53=FALSE,ROUNDDOWN(BN64,0),ROUND(BN64,0))</f>
        <v>1</v>
      </c>
      <c r="BP64" s="54" t="str">
        <f>IF(BO64=MAX(BO$54:BO$64),ROW(),"")</f>
        <v/>
      </c>
      <c r="BQ64" s="54">
        <f>IF(BN$29=TRUE,"N/A",IF(BP64&lt;&gt;0,IF(MIN(BP$54:BP$64)=BP64,BO64+(BR$52-BQ$52),BO64),BO64))</f>
        <v>1</v>
      </c>
      <c r="BR64" s="56"/>
      <c r="BS64" s="11"/>
      <c r="BT64" s="54" t="str">
        <f>IF(BT$29=FALSE,(J64*(1+(((J$14)-(SUM(J$54:J$64)))/(SUM(J$54:J$64))))),"")</f>
        <v/>
      </c>
      <c r="BU64" s="54" t="e">
        <f>IF(BU$53=FALSE,ROUNDDOWN(BT64,0),ROUND(BT64,0))</f>
        <v>#VALUE!</v>
      </c>
      <c r="BV64" s="54" t="e">
        <f>IF(BU64=MAX(BU$54:BU$64),ROW(),"")</f>
        <v>#VALUE!</v>
      </c>
      <c r="BW64" s="54" t="str">
        <f>IF(BT$29=TRUE,"N/A",IF(BV64&lt;&gt;0,IF(MIN(BV$54:BV$64)=BV64,BU64+(BX$52-BW$52),BU64),BU64))</f>
        <v>N/A</v>
      </c>
      <c r="BX64" s="56"/>
      <c r="BZ64" s="54" t="str">
        <f>IF(BZ$29=FALSE,(L64*(1+(((L$14)-(SUM(L54:L64)))/(SUM(L54:L64))))),"")</f>
        <v/>
      </c>
      <c r="CA64" s="54" t="e">
        <f>IF(CA$53=FALSE,ROUNDDOWN(BZ64,0),ROUND(BZ64,0))</f>
        <v>#VALUE!</v>
      </c>
      <c r="CB64" s="54" t="e">
        <f>IF(CA64=MAX(CA$54:CA$64),ROW(),"")</f>
        <v>#VALUE!</v>
      </c>
      <c r="CC64" s="54" t="str">
        <f>IF(BZ$29=TRUE,"N/A",IF(CB64&lt;&gt;0,IF(MIN(CB$54:CB$64)=CB64,CA64+(CD$52-CC$52),CA64),CA64))</f>
        <v>N/A</v>
      </c>
      <c r="CD64" s="56"/>
      <c r="CE64" s="34"/>
      <c r="CF64" s="10"/>
      <c r="CG64" s="91"/>
      <c r="CI64" s="88"/>
      <c r="CJ64" s="88"/>
      <c r="CK64" s="88"/>
      <c r="CL64" s="88"/>
      <c r="CM64" s="88"/>
      <c r="CN64" s="38"/>
      <c r="CO64" s="88"/>
      <c r="CP64" s="88"/>
    </row>
    <row r="65" spans="1:100" ht="3.95" customHeight="1" x14ac:dyDescent="0.25">
      <c r="B65" s="9"/>
      <c r="C65" s="11"/>
      <c r="D65" s="11"/>
      <c r="E65" s="11"/>
      <c r="F65" s="3"/>
      <c r="G65" s="3"/>
      <c r="H65" s="3"/>
      <c r="I65" s="3"/>
      <c r="J65" s="3"/>
      <c r="K65" s="3"/>
      <c r="L65" s="3"/>
      <c r="M65" s="11"/>
      <c r="N65" s="11"/>
      <c r="O65" s="3"/>
      <c r="P65" s="3"/>
      <c r="Q65" s="11"/>
      <c r="R65" s="3"/>
      <c r="S65" s="3"/>
      <c r="T65" s="3"/>
      <c r="X65" s="3"/>
      <c r="Y65" s="11"/>
      <c r="Z65" s="3"/>
      <c r="AA65" s="3"/>
      <c r="AB65" s="3"/>
      <c r="AC65" s="3"/>
      <c r="AD65" s="3"/>
      <c r="AE65" s="3"/>
      <c r="AI65" s="3"/>
      <c r="AK65" s="3"/>
      <c r="AL65" s="12"/>
      <c r="AM65" s="65"/>
      <c r="AN65" s="9"/>
      <c r="AO65" s="167"/>
      <c r="AP65" s="12"/>
    </row>
    <row r="66" spans="1:100" ht="12.75" customHeight="1" x14ac:dyDescent="0.2">
      <c r="B66" s="9"/>
      <c r="C66" s="11"/>
      <c r="D66" s="11" t="s">
        <v>29</v>
      </c>
      <c r="E66" s="11"/>
      <c r="F66" s="76" t="str">
        <f>IF(AND(F54="",F56="",F58="",F60="",F62="",F64=""),"",IF(F24="","", SUM(F$54:F$64) &amp; " ("&amp;ROUND(SUM(F$54:F$64) /F$14*100,0) &amp;"%)"))</f>
        <v>15 (100%)</v>
      </c>
      <c r="G66" s="14"/>
      <c r="H66" s="76" t="str">
        <f>IF(AND(H54="",H56="",H58="",H60="",H62="",H64=""),"",IF(H24="","", SUM(H$54:H$64) &amp; " ("&amp;ROUND(SUM(H$54:H$64) /H$14*100,0) &amp;"%)"))</f>
        <v>13 (100%)</v>
      </c>
      <c r="I66" s="16"/>
      <c r="J66" s="76" t="str">
        <f>IF(AND(J54="",J56="",J58="",J60="",J62="",J64=""),"",IF(J24="","", SUM(J$54:J$64) &amp; " ("&amp;ROUND(SUM(J$54:J$64) /J$14*100,0) &amp;"%)"))</f>
        <v/>
      </c>
      <c r="K66" s="16"/>
      <c r="L66" s="76" t="str">
        <f>IF(AND(L54="",L56="",L58="",L60="",L62="",L64=""),"",IF(L24="","", SUM(L$54:L$64) &amp; " ("&amp;ROUND(SUM(L$54:L$64) /L$14*100,0) &amp;"%)"))</f>
        <v/>
      </c>
      <c r="M66" s="11"/>
      <c r="N66" s="11"/>
      <c r="O66" s="3"/>
      <c r="P66" s="3"/>
      <c r="Q66" s="11"/>
      <c r="R66" s="3"/>
      <c r="S66" s="3"/>
      <c r="T66" s="3"/>
      <c r="X66" s="3"/>
      <c r="Y66" s="11"/>
      <c r="Z66" s="3"/>
      <c r="AA66" s="3"/>
      <c r="AB66" s="3"/>
      <c r="AC66" s="3"/>
      <c r="AD66" s="3"/>
      <c r="AE66" s="3"/>
      <c r="AI66" s="3"/>
      <c r="AK66" s="3"/>
      <c r="AL66" s="12"/>
      <c r="AM66" s="65"/>
      <c r="AN66" s="9"/>
      <c r="AO66" s="167"/>
      <c r="AP66" s="12"/>
      <c r="BK66" s="50"/>
      <c r="BY66" s="47"/>
      <c r="CG66" s="84"/>
      <c r="CH66" s="84"/>
      <c r="CI66" s="84"/>
      <c r="CJ66" s="84"/>
      <c r="CK66" s="84"/>
      <c r="CL66" s="84"/>
      <c r="CM66" s="84"/>
      <c r="CN66" s="11"/>
      <c r="CO66" s="84"/>
      <c r="CP66" s="84"/>
      <c r="CQ66" s="11"/>
      <c r="CR66" s="11"/>
      <c r="CS66" s="11"/>
      <c r="CT66" s="11"/>
      <c r="CU66" s="11"/>
      <c r="CV66" s="11"/>
    </row>
    <row r="67" spans="1:100" ht="12.75" x14ac:dyDescent="0.2">
      <c r="B67" s="21"/>
      <c r="C67" s="22"/>
      <c r="D67" s="22"/>
      <c r="E67" s="22"/>
      <c r="F67" s="23"/>
      <c r="G67" s="23"/>
      <c r="H67" s="23"/>
      <c r="I67" s="23"/>
      <c r="J67" s="23"/>
      <c r="K67" s="23"/>
      <c r="L67" s="23"/>
      <c r="M67" s="22"/>
      <c r="N67" s="22"/>
      <c r="O67" s="23"/>
      <c r="P67" s="23"/>
      <c r="Q67" s="22"/>
      <c r="R67" s="23"/>
      <c r="S67" s="23"/>
      <c r="T67" s="23"/>
      <c r="U67" s="23"/>
      <c r="V67" s="23"/>
      <c r="W67" s="23"/>
      <c r="X67" s="23"/>
      <c r="Y67" s="22"/>
      <c r="Z67" s="23"/>
      <c r="AA67" s="23"/>
      <c r="AB67" s="23"/>
      <c r="AC67" s="23"/>
      <c r="AD67" s="23"/>
      <c r="AE67" s="23"/>
      <c r="AF67" s="23"/>
      <c r="AG67" s="23"/>
      <c r="AH67" s="23"/>
      <c r="AI67" s="23"/>
      <c r="AJ67" s="23"/>
      <c r="AK67" s="23"/>
      <c r="AL67" s="24"/>
      <c r="AM67" s="65"/>
      <c r="AN67" s="21"/>
      <c r="AO67" s="73"/>
      <c r="AP67" s="24"/>
      <c r="BY67" s="47"/>
      <c r="CG67" s="84"/>
      <c r="CH67" s="84"/>
      <c r="CI67" s="84"/>
      <c r="CJ67" s="84"/>
      <c r="CK67" s="84"/>
      <c r="CL67" s="84"/>
      <c r="CM67" s="84"/>
      <c r="CN67" s="11"/>
      <c r="CO67" s="84"/>
      <c r="CP67" s="84"/>
      <c r="CQ67" s="11"/>
      <c r="CR67" s="11"/>
      <c r="CS67" s="11"/>
      <c r="CT67" s="11"/>
      <c r="CU67" s="11"/>
      <c r="CV67" s="11"/>
    </row>
    <row r="68" spans="1:100" s="65" customFormat="1" ht="8.1" customHeight="1" x14ac:dyDescent="0.2">
      <c r="A68" s="103"/>
      <c r="B68" s="103"/>
      <c r="C68" s="103"/>
      <c r="D68" s="103"/>
      <c r="E68" s="103"/>
      <c r="F68" s="107"/>
      <c r="G68" s="107"/>
      <c r="H68" s="107"/>
      <c r="I68" s="107"/>
      <c r="J68" s="107"/>
      <c r="K68" s="107"/>
      <c r="L68" s="107"/>
      <c r="M68" s="103"/>
      <c r="N68" s="103"/>
      <c r="O68" s="107"/>
      <c r="P68" s="107"/>
      <c r="Q68" s="103"/>
      <c r="R68" s="107"/>
      <c r="S68" s="107"/>
      <c r="T68" s="107"/>
      <c r="U68" s="106"/>
      <c r="V68" s="106"/>
      <c r="W68" s="106"/>
      <c r="X68" s="107"/>
      <c r="Y68" s="103"/>
      <c r="Z68" s="107"/>
      <c r="AA68" s="107"/>
      <c r="AB68" s="107"/>
      <c r="AC68" s="107"/>
      <c r="AD68" s="107"/>
      <c r="AE68" s="107"/>
      <c r="AF68" s="106"/>
      <c r="AG68" s="106"/>
      <c r="AH68" s="106"/>
      <c r="AI68" s="107"/>
      <c r="AJ68" s="106"/>
      <c r="AK68" s="107"/>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12"/>
      <c r="BI68" s="112"/>
      <c r="BJ68" s="112"/>
      <c r="BK68" s="112"/>
      <c r="BL68" s="112"/>
      <c r="BM68" s="112"/>
      <c r="BN68" s="112"/>
      <c r="BO68" s="112"/>
      <c r="BP68" s="112"/>
      <c r="BQ68" s="112"/>
      <c r="BR68" s="112"/>
      <c r="BS68" s="112"/>
      <c r="BT68" s="112"/>
      <c r="BU68" s="112"/>
      <c r="BV68" s="112"/>
      <c r="BW68" s="112"/>
      <c r="BX68" s="112"/>
      <c r="BY68" s="1"/>
      <c r="BZ68" s="112"/>
      <c r="CA68" s="112"/>
      <c r="CB68" s="112"/>
      <c r="CC68" s="112"/>
      <c r="CD68" s="112"/>
      <c r="CF68" s="114"/>
      <c r="CG68" s="146"/>
      <c r="CH68" s="146"/>
      <c r="CI68" s="146"/>
      <c r="CJ68" s="146"/>
      <c r="CK68" s="146"/>
      <c r="CL68" s="146"/>
      <c r="CM68" s="146"/>
      <c r="CN68" s="11"/>
      <c r="CO68" s="146"/>
      <c r="CP68" s="146"/>
    </row>
    <row r="69" spans="1:100" ht="15" hidden="1" customHeight="1" x14ac:dyDescent="0.25"/>
    <row r="70" spans="1:100" ht="15" hidden="1" customHeight="1" x14ac:dyDescent="0.25"/>
    <row r="71" spans="1:100" ht="15" hidden="1" customHeight="1" x14ac:dyDescent="0.25"/>
    <row r="72" spans="1:100" ht="15" hidden="1" customHeight="1" x14ac:dyDescent="0.25"/>
    <row r="73" spans="1:100" ht="15" hidden="1" customHeight="1" x14ac:dyDescent="0.25"/>
    <row r="74" spans="1:100" ht="15" hidden="1" customHeight="1" x14ac:dyDescent="0.25"/>
  </sheetData>
  <sheetProtection password="D2C9" sheet="1" objects="1" scenarios="1" selectLockedCells="1"/>
  <mergeCells count="26">
    <mergeCell ref="AO53:AO66"/>
    <mergeCell ref="AO33:AO43"/>
    <mergeCell ref="AO45:AO51"/>
    <mergeCell ref="F44:J44"/>
    <mergeCell ref="F52:J52"/>
    <mergeCell ref="AC44:AG44"/>
    <mergeCell ref="R44:V44"/>
    <mergeCell ref="R52:V52"/>
    <mergeCell ref="AC52:AG52"/>
    <mergeCell ref="F30:L30"/>
    <mergeCell ref="R30:AA30"/>
    <mergeCell ref="F32:J32"/>
    <mergeCell ref="R32:V32"/>
    <mergeCell ref="AC32:AG32"/>
    <mergeCell ref="AC30:AI30"/>
    <mergeCell ref="BH2:BL13"/>
    <mergeCell ref="BN2:BR13"/>
    <mergeCell ref="BZ2:CD13"/>
    <mergeCell ref="C4:D6"/>
    <mergeCell ref="F4:L4"/>
    <mergeCell ref="AC4:AK4"/>
    <mergeCell ref="AC6:AE6"/>
    <mergeCell ref="AO6:AO29"/>
    <mergeCell ref="F6:J6"/>
    <mergeCell ref="BT2:BX13"/>
    <mergeCell ref="AC26:AK28"/>
  </mergeCells>
  <conditionalFormatting sqref="AC34 AC36 AC38 AC40">
    <cfRule type="expression" dxfId="51" priority="182">
      <formula>$CI$33=TRUE</formula>
    </cfRule>
  </conditionalFormatting>
  <conditionalFormatting sqref="F42">
    <cfRule type="expression" dxfId="50" priority="184">
      <formula>AND(OR(((SUM(F34:F40)/F$14*100)&lt;80),(SUM(F34:F40)/F$14*100)&gt;100)=TRUE,F$42&lt;&gt;"")</formula>
    </cfRule>
  </conditionalFormatting>
  <conditionalFormatting sqref="F50 H50 L50">
    <cfRule type="expression" dxfId="49" priority="185">
      <formula>AND(OR((((F48+F46)/F$14*100)&lt;80),((F48+F46)/F$14*100)&gt;100)=TRUE,F$50&lt;&gt;"")</formula>
    </cfRule>
  </conditionalFormatting>
  <conditionalFormatting sqref="J50">
    <cfRule type="expression" dxfId="48" priority="136">
      <formula>AND(OR((((J48+J46)/J$14*100)&lt;80),((J48+J46)/J$14*100)&gt;100)=TRUE,J$50&lt;&gt;"")</formula>
    </cfRule>
  </conditionalFormatting>
  <conditionalFormatting sqref="AI40 AI38 AI36 AI34">
    <cfRule type="expression" dxfId="47" priority="940">
      <formula>$CO$33=TRUE</formula>
    </cfRule>
  </conditionalFormatting>
  <conditionalFormatting sqref="AE34 AE36 AE38 AE40">
    <cfRule type="expression" dxfId="46" priority="944">
      <formula>$CK$33=TRUE</formula>
    </cfRule>
  </conditionalFormatting>
  <conditionalFormatting sqref="AC46 AC48">
    <cfRule type="expression" dxfId="45" priority="952">
      <formula>$CI$46=TRUE</formula>
    </cfRule>
  </conditionalFormatting>
  <conditionalFormatting sqref="AE46 AE48">
    <cfRule type="expression" dxfId="44" priority="954">
      <formula>$CK$46=TRUE</formula>
    </cfRule>
  </conditionalFormatting>
  <conditionalFormatting sqref="AC54">
    <cfRule type="expression" dxfId="43" priority="30">
      <formula>$CI$54=TRUE</formula>
    </cfRule>
  </conditionalFormatting>
  <conditionalFormatting sqref="AI46 AI48">
    <cfRule type="expression" dxfId="42" priority="1010">
      <formula>$CO$46=TRUE</formula>
    </cfRule>
  </conditionalFormatting>
  <conditionalFormatting sqref="AI54">
    <cfRule type="expression" dxfId="41" priority="21">
      <formula>$CO$54=TRUE</formula>
    </cfRule>
  </conditionalFormatting>
  <conditionalFormatting sqref="AG34 AG36 AG38 AG40">
    <cfRule type="expression" dxfId="40" priority="124">
      <formula>$CM$33=TRUE</formula>
    </cfRule>
  </conditionalFormatting>
  <conditionalFormatting sqref="AG46 AG48">
    <cfRule type="expression" dxfId="39" priority="123">
      <formula>$CM$46=TRUE</formula>
    </cfRule>
  </conditionalFormatting>
  <conditionalFormatting sqref="J42">
    <cfRule type="expression" dxfId="38" priority="121">
      <formula>AND(OR(((SUM(J34:J40)/J$14*100)&lt;80),(SUM(J34:J40)/J$14*100)&gt;100)=TRUE,J$42&lt;&gt;"")</formula>
    </cfRule>
  </conditionalFormatting>
  <conditionalFormatting sqref="L42">
    <cfRule type="expression" dxfId="37" priority="120">
      <formula>AND(OR(((SUM(L34:L40)/L$14*100)&lt;80),(SUM(L34:L40)/L$14*100)&gt;100)=TRUE,L$42&lt;&gt;"")</formula>
    </cfRule>
  </conditionalFormatting>
  <conditionalFormatting sqref="H42">
    <cfRule type="expression" dxfId="36" priority="119">
      <formula>AND(OR(((SUM(H34:H40)/H$14*100)&lt;80),(SUM(H34:H40)/H$14*100)&gt;100)=TRUE,H$42&lt;&gt;"")</formula>
    </cfRule>
  </conditionalFormatting>
  <conditionalFormatting sqref="AE54">
    <cfRule type="expression" dxfId="35" priority="36">
      <formula>$CK$54=TRUE</formula>
    </cfRule>
  </conditionalFormatting>
  <conditionalFormatting sqref="AK34 AK54 AK56 AK58 AK60 AK62 AK64 AK36 AK38 AK40 AK48 AK46">
    <cfRule type="expression" dxfId="34" priority="1042">
      <formula>#REF!=TRUE</formula>
    </cfRule>
  </conditionalFormatting>
  <conditionalFormatting sqref="AC56">
    <cfRule type="expression" dxfId="33" priority="31">
      <formula>$CI$56=TRUE</formula>
    </cfRule>
  </conditionalFormatting>
  <conditionalFormatting sqref="AE56">
    <cfRule type="expression" dxfId="32" priority="37">
      <formula>$CK$56=TRUE</formula>
    </cfRule>
  </conditionalFormatting>
  <conditionalFormatting sqref="AC58">
    <cfRule type="expression" dxfId="31" priority="32">
      <formula>$CI$58=TRUE</formula>
    </cfRule>
  </conditionalFormatting>
  <conditionalFormatting sqref="AE58">
    <cfRule type="expression" dxfId="30" priority="38">
      <formula>$CK$58=TRUE</formula>
    </cfRule>
  </conditionalFormatting>
  <conditionalFormatting sqref="AC60">
    <cfRule type="expression" dxfId="29" priority="33">
      <formula>$CI$60=TRUE</formula>
    </cfRule>
  </conditionalFormatting>
  <conditionalFormatting sqref="AE60">
    <cfRule type="expression" dxfId="28" priority="39">
      <formula>$CK$60=TRUE</formula>
    </cfRule>
  </conditionalFormatting>
  <conditionalFormatting sqref="AC62">
    <cfRule type="expression" dxfId="27" priority="34">
      <formula>$CI$62=TRUE</formula>
    </cfRule>
  </conditionalFormatting>
  <conditionalFormatting sqref="AE62">
    <cfRule type="expression" dxfId="26" priority="40">
      <formula>$CK$62=TRUE</formula>
    </cfRule>
  </conditionalFormatting>
  <conditionalFormatting sqref="AC64">
    <cfRule type="expression" dxfId="25" priority="35">
      <formula>$CI$64=TRUE</formula>
    </cfRule>
  </conditionalFormatting>
  <conditionalFormatting sqref="AE64">
    <cfRule type="expression" dxfId="24" priority="41">
      <formula>$CK$64=TRUE</formula>
    </cfRule>
  </conditionalFormatting>
  <conditionalFormatting sqref="AG64">
    <cfRule type="expression" dxfId="23" priority="47">
      <formula>$CM$64=TRUE</formula>
    </cfRule>
  </conditionalFormatting>
  <conditionalFormatting sqref="AG62">
    <cfRule type="expression" dxfId="22" priority="46">
      <formula>$CM$62=TRUE</formula>
    </cfRule>
  </conditionalFormatting>
  <conditionalFormatting sqref="AG60">
    <cfRule type="expression" dxfId="21" priority="45">
      <formula>$CM$60=TRUE</formula>
    </cfRule>
  </conditionalFormatting>
  <conditionalFormatting sqref="AG58">
    <cfRule type="expression" dxfId="20" priority="44">
      <formula>$CM$58=TRUE</formula>
    </cfRule>
  </conditionalFormatting>
  <conditionalFormatting sqref="AG54">
    <cfRule type="expression" dxfId="19" priority="42">
      <formula>$CM$54=TRUE</formula>
    </cfRule>
  </conditionalFormatting>
  <conditionalFormatting sqref="AG56">
    <cfRule type="expression" dxfId="18" priority="43">
      <formula>$CM$56=TRUE</formula>
    </cfRule>
  </conditionalFormatting>
  <conditionalFormatting sqref="AI56">
    <cfRule type="expression" dxfId="17" priority="23">
      <formula>$CO$56=TRUE</formula>
    </cfRule>
  </conditionalFormatting>
  <conditionalFormatting sqref="AI58">
    <cfRule type="expression" dxfId="16" priority="24">
      <formula>$CO$58=TRUE</formula>
    </cfRule>
  </conditionalFormatting>
  <conditionalFormatting sqref="AI64">
    <cfRule type="expression" dxfId="15" priority="27">
      <formula>$CO$64=TRUE</formula>
    </cfRule>
  </conditionalFormatting>
  <conditionalFormatting sqref="AI60">
    <cfRule type="expression" dxfId="14" priority="25">
      <formula>$CO$60=TRUE</formula>
    </cfRule>
  </conditionalFormatting>
  <conditionalFormatting sqref="AI62">
    <cfRule type="expression" dxfId="13" priority="26">
      <formula>$CO$62=TRUE</formula>
    </cfRule>
  </conditionalFormatting>
  <conditionalFormatting sqref="AC54 AC56 AC58 AC60 AC62 AC64">
    <cfRule type="expression" dxfId="12" priority="19">
      <formula>$CI$53=TRUE</formula>
    </cfRule>
  </conditionalFormatting>
  <conditionalFormatting sqref="AE54 AE56 AE58 AE60 AE62 AE64">
    <cfRule type="expression" dxfId="11" priority="18">
      <formula>$CK$53=TRUE</formula>
    </cfRule>
  </conditionalFormatting>
  <conditionalFormatting sqref="AG54 AG56 AG58 AG60 AG62 AG64">
    <cfRule type="expression" dxfId="10" priority="17">
      <formula>$CM$53=TRUE</formula>
    </cfRule>
  </conditionalFormatting>
  <conditionalFormatting sqref="AI54 AI56 AI58 AI60 AI62 AI64">
    <cfRule type="expression" dxfId="9" priority="16">
      <formula>$CO$53=TRUE</formula>
    </cfRule>
  </conditionalFormatting>
  <conditionalFormatting sqref="AC56">
    <cfRule type="expression" dxfId="8" priority="15">
      <formula>$CI$54=TRUE</formula>
    </cfRule>
  </conditionalFormatting>
  <conditionalFormatting sqref="AC58">
    <cfRule type="expression" dxfId="7" priority="14">
      <formula>$CI$54=TRUE</formula>
    </cfRule>
  </conditionalFormatting>
  <conditionalFormatting sqref="AC60">
    <cfRule type="expression" dxfId="6" priority="13">
      <formula>$CI$54=TRUE</formula>
    </cfRule>
  </conditionalFormatting>
  <conditionalFormatting sqref="AC62">
    <cfRule type="expression" dxfId="5" priority="12">
      <formula>$CI$54=TRUE</formula>
    </cfRule>
  </conditionalFormatting>
  <conditionalFormatting sqref="AC64">
    <cfRule type="expression" dxfId="4" priority="11">
      <formula>$CI$54=TRUE</formula>
    </cfRule>
  </conditionalFormatting>
  <conditionalFormatting sqref="J66">
    <cfRule type="expression" dxfId="3" priority="3">
      <formula>$CM$53=TRUE</formula>
    </cfRule>
  </conditionalFormatting>
  <conditionalFormatting sqref="F66">
    <cfRule type="expression" dxfId="2" priority="4">
      <formula>$CI$53=TRUE</formula>
    </cfRule>
  </conditionalFormatting>
  <conditionalFormatting sqref="H66">
    <cfRule type="expression" dxfId="1" priority="2">
      <formula>$CK$53=TRUE</formula>
    </cfRule>
  </conditionalFormatting>
  <conditionalFormatting sqref="L66">
    <cfRule type="expression" dxfId="0" priority="1">
      <formula>$CO$53=TRUE</formula>
    </cfRule>
  </conditionalFormatting>
  <dataValidations count="2">
    <dataValidation allowBlank="1" showInputMessage="1" showErrorMessage="1" error="Please enter a whole number between 0 and 9999." sqref="H14 H24 L8 F24 J8 L24 H8 F8 L14 J14 J24 F14"/>
    <dataValidation type="whole" allowBlank="1" showInputMessage="1" showErrorMessage="1" error="Please enter a whole number between 0 and 9999." sqref="L43 H40:H41 H43 F40:F41 F34 F36 F38 H34 H36 H38 L34:L36 L38 F46 F48 H46 H48 L46 L48 F54 F56 F58 F60 F62 F64 H54 H56 H58 H60 H62 H64 L64 L62 L60 L58 L56 L54 L40:L41 F12 F17:F23 F15 H15 L10 H10 F10 L12 H12 L25:L28 F25:F28 H17:H23 L17:L23 H25:H28 L15 J40:J41 J34 J36 J38 J46 J48 J54 J56 J58 J60 J62 J64 J15 J25:J28 J12 J17:J23 J10">
      <formula1>0</formula1>
      <formula2>9999</formula2>
    </dataValidation>
  </dataValidations>
  <pageMargins left="0.7" right="0.7" top="0.75" bottom="0.75" header="0.3" footer="0.3"/>
  <pageSetup scale="64" orientation="landscape" verticalDpi="0" r:id="rId1"/>
  <ignoredErrors>
    <ignoredError sqref="R8:R28"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0.34998626667073579"/>
  </sheetPr>
  <dimension ref="A1:BS83"/>
  <sheetViews>
    <sheetView showRowColHeaders="0" zoomScale="85" zoomScaleNormal="85" workbookViewId="0">
      <selection activeCell="D72" sqref="D72"/>
    </sheetView>
  </sheetViews>
  <sheetFormatPr defaultColWidth="0" defaultRowHeight="15" customHeight="1" zeroHeight="1" x14ac:dyDescent="0.2"/>
  <cols>
    <col min="1" max="1" width="9.140625" style="1"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1.7109375" style="1" customWidth="1"/>
    <col min="12" max="12" width="0.85546875" style="1" hidden="1" customWidth="1"/>
    <col min="13" max="13" width="7.7109375" style="2" hidden="1" customWidth="1"/>
    <col min="14" max="14" width="0.85546875" style="2" hidden="1" customWidth="1"/>
    <col min="15" max="15" width="0.85546875" style="1" hidden="1" customWidth="1"/>
    <col min="16" max="16" width="9.7109375" style="2" customWidth="1"/>
    <col min="17" max="17" width="0.85546875" style="2" customWidth="1"/>
    <col min="18" max="18" width="9.7109375" style="2" customWidth="1"/>
    <col min="19" max="19" width="0.85546875" style="3" customWidth="1"/>
    <col min="20" max="20" width="9.7109375" style="2" customWidth="1"/>
    <col min="21" max="21" width="0.85546875" style="1" hidden="1" customWidth="1"/>
    <col min="22" max="22" width="7.7109375" style="2" hidden="1" customWidth="1"/>
    <col min="23" max="23" width="0.85546875" style="2" hidden="1" customWidth="1"/>
    <col min="24" max="24" width="1.7109375" style="2" customWidth="1"/>
    <col min="25" max="25" width="9.7109375" style="2" customWidth="1"/>
    <col min="26" max="26" width="0.85546875" style="2" customWidth="1"/>
    <col min="27" max="27" width="9.7109375" style="2" customWidth="1"/>
    <col min="28" max="28" width="0.85546875" style="3" customWidth="1"/>
    <col min="29" max="29" width="9.7109375" style="2" customWidth="1"/>
    <col min="30" max="30" width="0.85546875" style="3" customWidth="1"/>
    <col min="31" max="31" width="9.7109375" style="2" customWidth="1"/>
    <col min="32" max="32" width="0.85546875" style="1" customWidth="1"/>
    <col min="33" max="33" width="1.7109375" style="1" customWidth="1"/>
    <col min="34" max="34" width="2.7109375" style="1" hidden="1" customWidth="1"/>
    <col min="35" max="50" width="9.140625" style="1" hidden="1" customWidth="1"/>
    <col min="51" max="70" width="0" style="11" hidden="1" customWidth="1"/>
    <col min="71" max="16384" width="0" style="1" hidden="1"/>
  </cols>
  <sheetData>
    <row r="1" spans="1:33" ht="3.75" customHeight="1" x14ac:dyDescent="0.2">
      <c r="A1" s="65"/>
      <c r="B1" s="65"/>
      <c r="C1" s="65"/>
      <c r="D1" s="65"/>
      <c r="E1" s="65"/>
      <c r="F1" s="106"/>
      <c r="G1" s="106"/>
      <c r="H1" s="106"/>
      <c r="I1" s="106"/>
      <c r="J1" s="106"/>
      <c r="K1" s="65"/>
      <c r="L1" s="65"/>
      <c r="M1" s="106"/>
      <c r="N1" s="106"/>
      <c r="O1" s="65"/>
      <c r="P1" s="106"/>
      <c r="Q1" s="106"/>
      <c r="R1" s="106"/>
      <c r="S1" s="106"/>
      <c r="T1" s="106"/>
      <c r="U1" s="103"/>
      <c r="V1" s="107"/>
      <c r="W1" s="107"/>
      <c r="X1" s="107"/>
      <c r="Y1" s="107"/>
      <c r="Z1" s="107"/>
      <c r="AA1" s="107"/>
      <c r="AB1" s="106"/>
      <c r="AC1" s="107"/>
      <c r="AD1" s="106"/>
      <c r="AE1" s="107"/>
      <c r="AF1" s="103"/>
      <c r="AG1" s="103"/>
    </row>
    <row r="2" spans="1:33" ht="43.5" customHeight="1" x14ac:dyDescent="0.2">
      <c r="A2" s="65"/>
      <c r="B2" s="65"/>
      <c r="C2" s="65"/>
      <c r="D2" s="108"/>
      <c r="E2" s="108"/>
      <c r="F2" s="109"/>
      <c r="G2" s="109"/>
      <c r="H2" s="109"/>
      <c r="I2" s="109"/>
      <c r="J2" s="109"/>
      <c r="K2" s="108"/>
      <c r="L2" s="108"/>
      <c r="M2" s="109"/>
      <c r="N2" s="109"/>
      <c r="O2" s="108"/>
      <c r="P2" s="109"/>
      <c r="Q2" s="109"/>
      <c r="R2" s="109"/>
      <c r="S2" s="106"/>
      <c r="T2" s="106"/>
      <c r="U2" s="103"/>
      <c r="V2" s="107"/>
      <c r="W2" s="107"/>
      <c r="X2" s="107"/>
      <c r="Y2" s="107"/>
      <c r="Z2" s="107"/>
      <c r="AA2" s="107"/>
      <c r="AB2" s="106"/>
      <c r="AC2" s="107"/>
      <c r="AD2" s="106"/>
      <c r="AE2" s="107"/>
      <c r="AF2" s="103"/>
      <c r="AG2" s="103"/>
    </row>
    <row r="3" spans="1:33" ht="3.95" customHeight="1" x14ac:dyDescent="0.2">
      <c r="A3" s="103"/>
      <c r="B3" s="4"/>
      <c r="C3" s="5"/>
      <c r="D3" s="5"/>
      <c r="E3" s="5"/>
      <c r="F3" s="6"/>
      <c r="G3" s="6"/>
      <c r="H3" s="6"/>
      <c r="I3" s="6"/>
      <c r="J3" s="6"/>
      <c r="K3" s="7"/>
      <c r="L3" s="7"/>
      <c r="M3" s="6"/>
      <c r="N3" s="6"/>
      <c r="O3" s="7"/>
      <c r="P3" s="6"/>
      <c r="Q3" s="6"/>
      <c r="R3" s="6"/>
      <c r="S3" s="6"/>
      <c r="T3" s="6"/>
      <c r="U3" s="7"/>
      <c r="V3" s="6"/>
      <c r="W3" s="6"/>
      <c r="X3" s="6"/>
      <c r="Y3" s="6"/>
      <c r="Z3" s="6"/>
      <c r="AA3" s="6"/>
      <c r="AB3" s="6"/>
      <c r="AC3" s="6"/>
      <c r="AD3" s="6"/>
      <c r="AE3" s="6"/>
      <c r="AF3" s="8"/>
      <c r="AG3" s="65"/>
    </row>
    <row r="4" spans="1:33" ht="12.75" customHeight="1" x14ac:dyDescent="0.2">
      <c r="A4" s="103"/>
      <c r="B4" s="9"/>
      <c r="C4" s="118"/>
      <c r="D4" s="196" t="s">
        <v>75</v>
      </c>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2"/>
      <c r="AG4" s="65"/>
    </row>
    <row r="5" spans="1:33" ht="3.95" customHeight="1" x14ac:dyDescent="0.2">
      <c r="A5" s="103"/>
      <c r="B5" s="9"/>
      <c r="C5" s="118"/>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2"/>
      <c r="AG5" s="65"/>
    </row>
    <row r="6" spans="1:33" ht="12.75" customHeight="1" x14ac:dyDescent="0.2">
      <c r="A6" s="103"/>
      <c r="B6" s="9"/>
      <c r="C6" s="118"/>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2"/>
      <c r="AG6" s="65"/>
    </row>
    <row r="7" spans="1:33" ht="12.75" customHeight="1" x14ac:dyDescent="0.2">
      <c r="A7" s="103"/>
      <c r="B7" s="9"/>
      <c r="C7" s="118"/>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2"/>
      <c r="AG7" s="65"/>
    </row>
    <row r="8" spans="1:33" ht="12.75" customHeight="1" x14ac:dyDescent="0.2">
      <c r="A8" s="103"/>
      <c r="B8" s="9"/>
      <c r="C8" s="118"/>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2"/>
      <c r="AG8" s="65"/>
    </row>
    <row r="9" spans="1:33" s="11" customFormat="1" ht="4.5" customHeight="1" x14ac:dyDescent="0.2">
      <c r="A9" s="65"/>
      <c r="B9" s="9"/>
      <c r="C9" s="118"/>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2"/>
      <c r="AG9" s="65"/>
    </row>
    <row r="10" spans="1:33" s="11" customFormat="1" ht="12" customHeight="1" x14ac:dyDescent="0.2">
      <c r="A10" s="65"/>
      <c r="B10" s="9"/>
      <c r="C10" s="118"/>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2"/>
      <c r="AG10" s="65"/>
    </row>
    <row r="11" spans="1:33" s="11" customFormat="1" ht="4.5" customHeight="1" x14ac:dyDescent="0.2">
      <c r="A11" s="65"/>
      <c r="B11" s="9"/>
      <c r="C11" s="118"/>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2"/>
      <c r="AG11" s="65"/>
    </row>
    <row r="12" spans="1:33" s="11" customFormat="1" ht="12.75" customHeight="1" x14ac:dyDescent="0.2">
      <c r="A12" s="65"/>
      <c r="B12" s="9"/>
      <c r="C12" s="118"/>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2"/>
      <c r="AG12" s="65"/>
    </row>
    <row r="13" spans="1:33" s="11" customFormat="1" ht="4.5" customHeight="1" x14ac:dyDescent="0.2">
      <c r="A13" s="65"/>
      <c r="B13" s="9"/>
      <c r="C13" s="118"/>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2"/>
      <c r="AG13" s="65"/>
    </row>
    <row r="14" spans="1:33" ht="12.75" customHeight="1" x14ac:dyDescent="0.2">
      <c r="A14" s="103"/>
      <c r="B14" s="9"/>
      <c r="C14" s="118"/>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2"/>
      <c r="AG14" s="65"/>
    </row>
    <row r="15" spans="1:33" ht="4.5" customHeight="1" x14ac:dyDescent="0.2">
      <c r="A15" s="103"/>
      <c r="B15" s="9"/>
      <c r="C15" s="118"/>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2"/>
      <c r="AG15" s="65"/>
    </row>
    <row r="16" spans="1:33" ht="12.75" customHeight="1" x14ac:dyDescent="0.2">
      <c r="A16" s="103"/>
      <c r="B16" s="9"/>
      <c r="C16" s="118"/>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2"/>
      <c r="AG16" s="65"/>
    </row>
    <row r="17" spans="1:35" ht="4.5" customHeight="1" x14ac:dyDescent="0.2">
      <c r="A17" s="103"/>
      <c r="B17" s="9"/>
      <c r="C17" s="118"/>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2"/>
      <c r="AG17" s="65"/>
    </row>
    <row r="18" spans="1:35" ht="12.75" customHeight="1" x14ac:dyDescent="0.2">
      <c r="A18" s="103"/>
      <c r="B18" s="9"/>
      <c r="C18" s="118"/>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2"/>
      <c r="AG18" s="65"/>
    </row>
    <row r="19" spans="1:35" ht="4.5" customHeight="1" x14ac:dyDescent="0.2">
      <c r="A19" s="103"/>
      <c r="B19" s="9"/>
      <c r="C19" s="118"/>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2"/>
      <c r="AG19" s="65"/>
    </row>
    <row r="20" spans="1:35" ht="12.75" customHeight="1" x14ac:dyDescent="0.2">
      <c r="A20" s="103"/>
      <c r="B20" s="9"/>
      <c r="C20" s="118"/>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2"/>
      <c r="AG20" s="65"/>
    </row>
    <row r="21" spans="1:35" ht="4.5" customHeight="1" x14ac:dyDescent="0.2">
      <c r="A21" s="103"/>
      <c r="B21" s="9"/>
      <c r="C21" s="118"/>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2"/>
      <c r="AG21" s="65"/>
    </row>
    <row r="22" spans="1:35" ht="12.75" customHeight="1" x14ac:dyDescent="0.2">
      <c r="A22" s="103"/>
      <c r="B22" s="9"/>
      <c r="C22" s="118"/>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2"/>
      <c r="AG22" s="65"/>
    </row>
    <row r="23" spans="1:35" ht="4.5" customHeight="1" x14ac:dyDescent="0.2">
      <c r="A23" s="103"/>
      <c r="B23" s="9"/>
      <c r="C23" s="118"/>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2"/>
      <c r="AG23" s="65"/>
    </row>
    <row r="24" spans="1:35" ht="12" customHeight="1" x14ac:dyDescent="0.2">
      <c r="A24" s="103"/>
      <c r="B24" s="9"/>
      <c r="C24" s="118"/>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2"/>
      <c r="AG24" s="65"/>
    </row>
    <row r="25" spans="1:35" ht="4.5" customHeight="1" x14ac:dyDescent="0.2">
      <c r="A25" s="103"/>
      <c r="B25" s="9"/>
      <c r="C25" s="118"/>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2"/>
      <c r="AG25" s="65"/>
    </row>
    <row r="26" spans="1:35" ht="12" customHeight="1" x14ac:dyDescent="0.2">
      <c r="A26" s="103"/>
      <c r="B26" s="9"/>
      <c r="C26" s="118"/>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2"/>
      <c r="AG26" s="65"/>
    </row>
    <row r="27" spans="1:35" ht="4.5" customHeight="1" x14ac:dyDescent="0.2">
      <c r="A27" s="103"/>
      <c r="B27" s="9"/>
      <c r="C27" s="118"/>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2"/>
      <c r="AG27" s="65"/>
    </row>
    <row r="28" spans="1:35" ht="12" customHeight="1" x14ac:dyDescent="0.2">
      <c r="A28" s="103"/>
      <c r="B28" s="9"/>
      <c r="C28" s="118"/>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2"/>
      <c r="AG28" s="65"/>
    </row>
    <row r="29" spans="1:35" ht="12.75" customHeight="1" x14ac:dyDescent="0.2">
      <c r="A29" s="103"/>
      <c r="B29" s="9"/>
      <c r="C29" s="118"/>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2"/>
      <c r="AG29" s="65"/>
    </row>
    <row r="30" spans="1:35" ht="12.75" customHeight="1" x14ac:dyDescent="0.2">
      <c r="A30" s="103"/>
      <c r="B30" s="9"/>
      <c r="C30" s="118"/>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2"/>
      <c r="AG30" s="65"/>
    </row>
    <row r="31" spans="1:35" s="11" customFormat="1" ht="4.5" customHeight="1" x14ac:dyDescent="0.2">
      <c r="A31" s="103"/>
      <c r="B31" s="9"/>
      <c r="C31" s="118"/>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2"/>
      <c r="AG31" s="65"/>
      <c r="AH31" s="1"/>
      <c r="AI31" s="1"/>
    </row>
    <row r="32" spans="1:35" ht="12.75" customHeight="1" x14ac:dyDescent="0.2">
      <c r="A32" s="103"/>
      <c r="B32" s="9"/>
      <c r="C32" s="118"/>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2"/>
      <c r="AG32" s="65"/>
    </row>
    <row r="33" spans="1:70" ht="12.75" customHeight="1" x14ac:dyDescent="0.2">
      <c r="A33" s="103"/>
      <c r="B33" s="9"/>
      <c r="C33" s="118"/>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2"/>
      <c r="AG33" s="65"/>
    </row>
    <row r="34" spans="1:70" ht="12.75" customHeight="1" x14ac:dyDescent="0.2">
      <c r="A34" s="103"/>
      <c r="B34" s="9"/>
      <c r="C34" s="118"/>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2"/>
      <c r="AG34" s="65"/>
      <c r="AH34" s="28"/>
    </row>
    <row r="35" spans="1:70" ht="3.95" customHeight="1" x14ac:dyDescent="0.2">
      <c r="A35" s="65"/>
      <c r="B35" s="9"/>
      <c r="C35" s="118"/>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2"/>
      <c r="AG35" s="65"/>
      <c r="AH35" s="11"/>
      <c r="AI35" s="28"/>
    </row>
    <row r="36" spans="1:70" ht="12.75" customHeight="1" x14ac:dyDescent="0.2">
      <c r="A36" s="103"/>
      <c r="B36" s="9"/>
      <c r="C36" s="118"/>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2"/>
      <c r="AG36" s="65"/>
      <c r="AI36" s="11"/>
      <c r="AJ36" s="28"/>
      <c r="AK36" s="28"/>
      <c r="AL36" s="28"/>
      <c r="AM36" s="28"/>
      <c r="AN36" s="28"/>
      <c r="AO36" s="28"/>
      <c r="AP36" s="28"/>
      <c r="AQ36" s="28"/>
      <c r="AR36" s="28"/>
      <c r="AS36" s="28"/>
      <c r="AT36" s="28"/>
      <c r="AU36" s="28"/>
      <c r="AV36" s="28"/>
      <c r="AW36" s="28"/>
    </row>
    <row r="37" spans="1:70" s="11" customFormat="1" ht="3.95" customHeight="1" x14ac:dyDescent="0.2">
      <c r="A37" s="103"/>
      <c r="B37" s="9"/>
      <c r="C37" s="118"/>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2"/>
      <c r="AG37" s="65"/>
      <c r="AH37" s="1"/>
      <c r="AI37" s="1"/>
    </row>
    <row r="38" spans="1:70" ht="12.75" customHeight="1" x14ac:dyDescent="0.2">
      <c r="A38" s="103"/>
      <c r="B38" s="9"/>
      <c r="C38" s="118"/>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2"/>
      <c r="AG38" s="65"/>
    </row>
    <row r="39" spans="1:70" ht="3.75" customHeight="1" x14ac:dyDescent="0.2">
      <c r="A39" s="65"/>
      <c r="B39" s="9"/>
      <c r="C39" s="118"/>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2"/>
      <c r="AG39" s="65"/>
      <c r="AH39" s="11"/>
    </row>
    <row r="40" spans="1:70" ht="12.75" customHeight="1" x14ac:dyDescent="0.2">
      <c r="A40" s="103"/>
      <c r="B40" s="9"/>
      <c r="C40" s="118"/>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2"/>
      <c r="AG40" s="65"/>
      <c r="AI40" s="11"/>
    </row>
    <row r="41" spans="1:70" s="11" customFormat="1" ht="3.95" customHeight="1" x14ac:dyDescent="0.2">
      <c r="A41" s="103"/>
      <c r="B41" s="9"/>
      <c r="C41" s="118"/>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2"/>
      <c r="AG41" s="65"/>
      <c r="AH41" s="1"/>
      <c r="AI41" s="1"/>
    </row>
    <row r="42" spans="1:70" ht="12.75" customHeight="1" x14ac:dyDescent="0.2">
      <c r="A42" s="103"/>
      <c r="B42" s="9"/>
      <c r="C42" s="118"/>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2"/>
      <c r="AG42" s="65"/>
    </row>
    <row r="43" spans="1:70" ht="12.75" customHeight="1" x14ac:dyDescent="0.2">
      <c r="A43" s="103"/>
      <c r="B43" s="9"/>
      <c r="C43" s="118"/>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2"/>
      <c r="AG43" s="65"/>
    </row>
    <row r="44" spans="1:70" s="38" customFormat="1" ht="12.75" customHeight="1" x14ac:dyDescent="0.2">
      <c r="A44" s="104"/>
      <c r="B44" s="31"/>
      <c r="C44" s="118"/>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37"/>
      <c r="AG44" s="105"/>
      <c r="AI44" s="1"/>
      <c r="AY44" s="34"/>
      <c r="AZ44" s="34"/>
      <c r="BA44" s="34"/>
      <c r="BB44" s="34"/>
      <c r="BC44" s="34"/>
      <c r="BD44" s="34"/>
      <c r="BE44" s="34"/>
      <c r="BF44" s="34"/>
      <c r="BG44" s="34"/>
      <c r="BH44" s="34"/>
      <c r="BI44" s="34"/>
      <c r="BJ44" s="34"/>
      <c r="BK44" s="34"/>
      <c r="BL44" s="34"/>
      <c r="BM44" s="34"/>
      <c r="BN44" s="34"/>
      <c r="BO44" s="34"/>
      <c r="BP44" s="34"/>
      <c r="BQ44" s="34"/>
      <c r="BR44" s="34"/>
    </row>
    <row r="45" spans="1:70" s="38" customFormat="1" ht="12.75" customHeight="1" x14ac:dyDescent="0.2">
      <c r="A45" s="104"/>
      <c r="B45" s="31"/>
      <c r="C45" s="118"/>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37"/>
      <c r="AG45" s="105"/>
      <c r="AY45" s="34"/>
      <c r="AZ45" s="34"/>
      <c r="BA45" s="34"/>
      <c r="BB45" s="34"/>
      <c r="BC45" s="34"/>
      <c r="BD45" s="34"/>
      <c r="BE45" s="34"/>
      <c r="BF45" s="34"/>
      <c r="BG45" s="34"/>
      <c r="BH45" s="34"/>
      <c r="BI45" s="34"/>
      <c r="BJ45" s="34"/>
      <c r="BK45" s="34"/>
      <c r="BL45" s="34"/>
      <c r="BM45" s="34"/>
      <c r="BN45" s="34"/>
      <c r="BO45" s="34"/>
      <c r="BP45" s="34"/>
      <c r="BQ45" s="34"/>
      <c r="BR45" s="34"/>
    </row>
    <row r="46" spans="1:70" s="38" customFormat="1" ht="12.75" customHeight="1" x14ac:dyDescent="0.2">
      <c r="A46" s="104"/>
      <c r="B46" s="31"/>
      <c r="C46" s="118"/>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37"/>
      <c r="AG46" s="105"/>
      <c r="AY46" s="34"/>
      <c r="AZ46" s="34"/>
      <c r="BA46" s="34"/>
      <c r="BB46" s="34"/>
      <c r="BC46" s="34"/>
      <c r="BD46" s="34"/>
      <c r="BE46" s="34"/>
      <c r="BF46" s="34"/>
      <c r="BG46" s="34"/>
      <c r="BH46" s="34"/>
      <c r="BI46" s="34"/>
      <c r="BJ46" s="34"/>
      <c r="BK46" s="34"/>
      <c r="BL46" s="34"/>
      <c r="BM46" s="34"/>
      <c r="BN46" s="34"/>
      <c r="BO46" s="34"/>
      <c r="BP46" s="34"/>
      <c r="BQ46" s="34"/>
      <c r="BR46" s="34"/>
    </row>
    <row r="47" spans="1:70" s="34" customFormat="1" ht="3.95" customHeight="1" x14ac:dyDescent="0.2">
      <c r="A47" s="105"/>
      <c r="B47" s="31"/>
      <c r="C47" s="118"/>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37"/>
      <c r="AG47" s="105"/>
      <c r="AI47" s="38"/>
    </row>
    <row r="48" spans="1:70" s="38" customFormat="1" ht="12.75" customHeight="1" x14ac:dyDescent="0.2">
      <c r="A48" s="104"/>
      <c r="B48" s="31"/>
      <c r="C48" s="118"/>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37"/>
      <c r="AG48" s="105"/>
      <c r="AI48" s="34"/>
      <c r="AY48" s="34"/>
      <c r="AZ48" s="34"/>
      <c r="BA48" s="34"/>
      <c r="BB48" s="34"/>
      <c r="BC48" s="34"/>
      <c r="BD48" s="34"/>
      <c r="BE48" s="34"/>
      <c r="BF48" s="34"/>
      <c r="BG48" s="34"/>
      <c r="BH48" s="34"/>
      <c r="BI48" s="34"/>
      <c r="BJ48" s="34"/>
      <c r="BK48" s="34"/>
      <c r="BL48" s="34"/>
      <c r="BM48" s="34"/>
      <c r="BN48" s="34"/>
      <c r="BO48" s="34"/>
      <c r="BP48" s="34"/>
      <c r="BQ48" s="34"/>
      <c r="BR48" s="34"/>
    </row>
    <row r="49" spans="1:70" s="38" customFormat="1" ht="3.95" customHeight="1" x14ac:dyDescent="0.2">
      <c r="A49" s="104"/>
      <c r="B49" s="31"/>
      <c r="C49" s="118"/>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37"/>
      <c r="AG49" s="105"/>
      <c r="AY49" s="34"/>
      <c r="AZ49" s="34"/>
      <c r="BA49" s="34"/>
      <c r="BB49" s="34"/>
      <c r="BC49" s="34"/>
      <c r="BD49" s="34"/>
      <c r="BE49" s="34"/>
      <c r="BF49" s="34"/>
      <c r="BG49" s="34"/>
      <c r="BH49" s="34"/>
      <c r="BI49" s="34"/>
      <c r="BJ49" s="34"/>
      <c r="BK49" s="34"/>
      <c r="BL49" s="34"/>
      <c r="BM49" s="34"/>
      <c r="BN49" s="34"/>
      <c r="BO49" s="34"/>
      <c r="BP49" s="34"/>
      <c r="BQ49" s="34"/>
      <c r="BR49" s="34"/>
    </row>
    <row r="50" spans="1:70" s="38" customFormat="1" ht="12.75" customHeight="1" x14ac:dyDescent="0.2">
      <c r="A50" s="104"/>
      <c r="B50" s="31"/>
      <c r="C50" s="118"/>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37"/>
      <c r="AG50" s="105"/>
      <c r="AY50" s="34"/>
      <c r="AZ50" s="34"/>
      <c r="BA50" s="34"/>
      <c r="BB50" s="34"/>
      <c r="BC50" s="34"/>
      <c r="BD50" s="34"/>
      <c r="BE50" s="34"/>
      <c r="BF50" s="34"/>
      <c r="BG50" s="34"/>
      <c r="BH50" s="34"/>
      <c r="BI50" s="34"/>
      <c r="BJ50" s="34"/>
      <c r="BK50" s="34"/>
      <c r="BL50" s="34"/>
      <c r="BM50" s="34"/>
      <c r="BN50" s="34"/>
      <c r="BO50" s="34"/>
      <c r="BP50" s="34"/>
      <c r="BQ50" s="34"/>
      <c r="BR50" s="34"/>
    </row>
    <row r="51" spans="1:70" s="38" customFormat="1" ht="12.75" customHeight="1" x14ac:dyDescent="0.2">
      <c r="A51" s="104"/>
      <c r="B51" s="31"/>
      <c r="C51" s="118"/>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37"/>
      <c r="AG51" s="105"/>
      <c r="AY51" s="34"/>
      <c r="AZ51" s="34"/>
      <c r="BA51" s="34"/>
      <c r="BB51" s="34"/>
      <c r="BC51" s="34"/>
      <c r="BD51" s="34"/>
      <c r="BE51" s="34"/>
      <c r="BF51" s="34"/>
      <c r="BG51" s="34"/>
      <c r="BH51" s="34"/>
      <c r="BI51" s="34"/>
      <c r="BJ51" s="34"/>
      <c r="BK51" s="34"/>
      <c r="BL51" s="34"/>
      <c r="BM51" s="34"/>
      <c r="BN51" s="34"/>
      <c r="BO51" s="34"/>
      <c r="BP51" s="34"/>
      <c r="BQ51" s="34"/>
      <c r="BR51" s="34"/>
    </row>
    <row r="52" spans="1:70" s="38" customFormat="1" ht="12.75" customHeight="1" x14ac:dyDescent="0.2">
      <c r="A52" s="104"/>
      <c r="B52" s="31"/>
      <c r="C52" s="118"/>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37"/>
      <c r="AG52" s="105"/>
      <c r="AY52" s="34"/>
      <c r="AZ52" s="34"/>
      <c r="BA52" s="34"/>
      <c r="BB52" s="34"/>
      <c r="BC52" s="34"/>
      <c r="BD52" s="34"/>
      <c r="BE52" s="34"/>
      <c r="BF52" s="34"/>
      <c r="BG52" s="34"/>
      <c r="BH52" s="34"/>
      <c r="BI52" s="34"/>
      <c r="BJ52" s="34"/>
      <c r="BK52" s="34"/>
      <c r="BL52" s="34"/>
      <c r="BM52" s="34"/>
      <c r="BN52" s="34"/>
      <c r="BO52" s="34"/>
      <c r="BP52" s="34"/>
      <c r="BQ52" s="34"/>
      <c r="BR52" s="34"/>
    </row>
    <row r="53" spans="1:70" s="34" customFormat="1" ht="12.75" customHeight="1" x14ac:dyDescent="0.2">
      <c r="A53" s="104"/>
      <c r="B53" s="31"/>
      <c r="C53" s="118"/>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37"/>
      <c r="AG53" s="105"/>
      <c r="AH53" s="38"/>
    </row>
    <row r="54" spans="1:70" s="38" customFormat="1" ht="12.75" customHeight="1" x14ac:dyDescent="0.2">
      <c r="A54" s="104"/>
      <c r="B54" s="31"/>
      <c r="C54" s="118"/>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37"/>
      <c r="AG54" s="105"/>
      <c r="AY54" s="34"/>
      <c r="AZ54" s="34"/>
      <c r="BA54" s="34"/>
      <c r="BB54" s="34"/>
      <c r="BC54" s="34"/>
      <c r="BD54" s="34"/>
      <c r="BE54" s="34"/>
      <c r="BF54" s="34"/>
      <c r="BG54" s="34"/>
      <c r="BH54" s="34"/>
      <c r="BI54" s="34"/>
      <c r="BJ54" s="34"/>
      <c r="BK54" s="34"/>
      <c r="BL54" s="34"/>
      <c r="BM54" s="34"/>
      <c r="BN54" s="34"/>
      <c r="BO54" s="34"/>
      <c r="BP54" s="34"/>
      <c r="BQ54" s="34"/>
      <c r="BR54" s="34"/>
    </row>
    <row r="55" spans="1:70" s="34" customFormat="1" ht="3.95" customHeight="1" x14ac:dyDescent="0.2">
      <c r="A55" s="105"/>
      <c r="B55" s="31"/>
      <c r="C55" s="118"/>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37"/>
      <c r="AG55" s="105"/>
    </row>
    <row r="56" spans="1:70" s="38" customFormat="1" ht="12.75" customHeight="1" x14ac:dyDescent="0.2">
      <c r="A56" s="104"/>
      <c r="B56" s="31"/>
      <c r="C56" s="118"/>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37"/>
      <c r="AG56" s="105"/>
      <c r="AY56" s="34"/>
      <c r="AZ56" s="34"/>
      <c r="BA56" s="34"/>
      <c r="BB56" s="34"/>
      <c r="BC56" s="34"/>
      <c r="BD56" s="34"/>
      <c r="BE56" s="34"/>
      <c r="BF56" s="34"/>
      <c r="BG56" s="34"/>
      <c r="BH56" s="34"/>
      <c r="BI56" s="34"/>
      <c r="BJ56" s="34"/>
      <c r="BK56" s="34"/>
      <c r="BL56" s="34"/>
      <c r="BM56" s="34"/>
      <c r="BN56" s="34"/>
      <c r="BO56" s="34"/>
      <c r="BP56" s="34"/>
      <c r="BQ56" s="34"/>
      <c r="BR56" s="34"/>
    </row>
    <row r="57" spans="1:70" s="34" customFormat="1" ht="3.95" customHeight="1" x14ac:dyDescent="0.2">
      <c r="A57" s="105"/>
      <c r="B57" s="31"/>
      <c r="C57" s="118"/>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37"/>
      <c r="AG57" s="105"/>
    </row>
    <row r="58" spans="1:70" s="38" customFormat="1" ht="12.75" customHeight="1" x14ac:dyDescent="0.2">
      <c r="A58" s="104"/>
      <c r="B58" s="31"/>
      <c r="C58" s="118"/>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37"/>
      <c r="AG58" s="105"/>
      <c r="AY58" s="34"/>
      <c r="AZ58" s="34"/>
      <c r="BA58" s="34"/>
      <c r="BB58" s="34"/>
      <c r="BC58" s="34"/>
      <c r="BD58" s="34"/>
      <c r="BE58" s="34"/>
      <c r="BF58" s="34"/>
      <c r="BG58" s="34"/>
      <c r="BH58" s="34"/>
      <c r="BI58" s="34"/>
      <c r="BJ58" s="34"/>
      <c r="BK58" s="34"/>
      <c r="BL58" s="34"/>
      <c r="BM58" s="34"/>
      <c r="BN58" s="34"/>
      <c r="BO58" s="34"/>
      <c r="BP58" s="34"/>
      <c r="BQ58" s="34"/>
      <c r="BR58" s="34"/>
    </row>
    <row r="59" spans="1:70" s="34" customFormat="1" ht="3.95" customHeight="1" x14ac:dyDescent="0.2">
      <c r="A59" s="105"/>
      <c r="B59" s="31"/>
      <c r="C59" s="118"/>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37"/>
      <c r="AG59" s="105"/>
    </row>
    <row r="60" spans="1:70" s="38" customFormat="1" ht="12.75" customHeight="1" x14ac:dyDescent="0.2">
      <c r="A60" s="104"/>
      <c r="B60" s="31"/>
      <c r="C60" s="118"/>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37"/>
      <c r="AG60" s="105"/>
      <c r="AY60" s="34"/>
      <c r="AZ60" s="34"/>
      <c r="BA60" s="34"/>
      <c r="BB60" s="34"/>
      <c r="BC60" s="34"/>
      <c r="BD60" s="34"/>
      <c r="BE60" s="34"/>
      <c r="BF60" s="34"/>
      <c r="BG60" s="34"/>
      <c r="BH60" s="34"/>
      <c r="BI60" s="34"/>
      <c r="BJ60" s="34"/>
      <c r="BK60" s="34"/>
      <c r="BL60" s="34"/>
      <c r="BM60" s="34"/>
      <c r="BN60" s="34"/>
      <c r="BO60" s="34"/>
      <c r="BP60" s="34"/>
      <c r="BQ60" s="34"/>
      <c r="BR60" s="34"/>
    </row>
    <row r="61" spans="1:70" s="34" customFormat="1" ht="3.95" customHeight="1" x14ac:dyDescent="0.2">
      <c r="A61" s="105"/>
      <c r="B61" s="31"/>
      <c r="C61" s="118"/>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37"/>
      <c r="AG61" s="105"/>
    </row>
    <row r="62" spans="1:70" s="38" customFormat="1" ht="12.75" customHeight="1" x14ac:dyDescent="0.2">
      <c r="A62" s="104"/>
      <c r="B62" s="31"/>
      <c r="C62" s="118"/>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37"/>
      <c r="AG62" s="105"/>
      <c r="AY62" s="34"/>
      <c r="AZ62" s="34"/>
      <c r="BA62" s="34"/>
      <c r="BB62" s="34"/>
      <c r="BC62" s="34"/>
      <c r="BD62" s="34"/>
      <c r="BE62" s="34"/>
      <c r="BF62" s="34"/>
      <c r="BG62" s="34"/>
      <c r="BH62" s="34"/>
      <c r="BI62" s="34"/>
      <c r="BJ62" s="34"/>
      <c r="BK62" s="34"/>
      <c r="BL62" s="34"/>
      <c r="BM62" s="34"/>
      <c r="BN62" s="34"/>
      <c r="BO62" s="34"/>
      <c r="BP62" s="34"/>
      <c r="BQ62" s="34"/>
      <c r="BR62" s="34"/>
    </row>
    <row r="63" spans="1:70" ht="12.75" customHeight="1" x14ac:dyDescent="0.2">
      <c r="A63" s="105"/>
      <c r="B63" s="31"/>
      <c r="C63" s="118"/>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37"/>
      <c r="AG63" s="105"/>
      <c r="AH63" s="34"/>
    </row>
    <row r="64" spans="1:70" ht="12.75" customHeight="1" x14ac:dyDescent="0.2">
      <c r="A64" s="105"/>
      <c r="B64" s="31"/>
      <c r="C64" s="118"/>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37"/>
      <c r="AG64" s="105"/>
      <c r="AH64" s="34"/>
    </row>
    <row r="65" spans="1:71" ht="12.75" customHeight="1" x14ac:dyDescent="0.2">
      <c r="A65" s="105"/>
      <c r="B65" s="31"/>
      <c r="C65" s="118"/>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37"/>
      <c r="AG65" s="105"/>
      <c r="AH65" s="34"/>
    </row>
    <row r="66" spans="1:71" ht="12.75" customHeight="1" x14ac:dyDescent="0.2">
      <c r="A66" s="105"/>
      <c r="B66" s="31"/>
      <c r="C66" s="118"/>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37"/>
      <c r="AG66" s="105"/>
      <c r="AH66" s="34"/>
    </row>
    <row r="67" spans="1:71" ht="12.75" customHeight="1" x14ac:dyDescent="0.2">
      <c r="A67" s="105"/>
      <c r="B67" s="31"/>
      <c r="C67" s="118"/>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37"/>
      <c r="AG67" s="105"/>
      <c r="AH67" s="34"/>
    </row>
    <row r="68" spans="1:71" ht="12.75" customHeight="1" x14ac:dyDescent="0.2">
      <c r="A68" s="105"/>
      <c r="B68" s="31"/>
      <c r="C68" s="118"/>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37"/>
      <c r="AG68" s="105"/>
      <c r="AH68" s="34"/>
    </row>
    <row r="69" spans="1:71" ht="12.75" customHeight="1" x14ac:dyDescent="0.2">
      <c r="A69" s="105"/>
      <c r="B69" s="31"/>
      <c r="C69" s="118"/>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37"/>
      <c r="AG69" s="105"/>
      <c r="AH69" s="34"/>
    </row>
    <row r="70" spans="1:71" ht="12.75" customHeight="1" x14ac:dyDescent="0.2">
      <c r="A70" s="104"/>
      <c r="B70" s="31"/>
      <c r="C70" s="118"/>
      <c r="D70" s="195" t="s">
        <v>76</v>
      </c>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37"/>
      <c r="AG70" s="105"/>
      <c r="AH70" s="38"/>
    </row>
    <row r="71" spans="1:71" ht="12.75" customHeight="1" x14ac:dyDescent="0.2">
      <c r="A71" s="103"/>
      <c r="B71" s="9"/>
      <c r="C71" s="118"/>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2"/>
      <c r="AG71" s="65"/>
    </row>
    <row r="72" spans="1:71" ht="12.75" customHeight="1" x14ac:dyDescent="0.2">
      <c r="A72" s="103"/>
      <c r="B72" s="9"/>
      <c r="C72" s="118"/>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2"/>
      <c r="AG72" s="65"/>
    </row>
    <row r="73" spans="1:71" ht="12.75" customHeight="1" x14ac:dyDescent="0.2">
      <c r="A73" s="103"/>
      <c r="B73" s="9"/>
      <c r="C73" s="118"/>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2"/>
      <c r="AG73" s="65"/>
    </row>
    <row r="74" spans="1:71" ht="12.75" customHeight="1" x14ac:dyDescent="0.2">
      <c r="A74" s="103"/>
      <c r="B74" s="9"/>
      <c r="C74" s="11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2"/>
      <c r="AG74" s="65"/>
    </row>
    <row r="75" spans="1:71" s="47" customFormat="1" ht="12.75" customHeight="1" x14ac:dyDescent="0.2">
      <c r="A75" s="103"/>
      <c r="B75" s="9"/>
      <c r="C75" s="11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2"/>
      <c r="AG75" s="65"/>
      <c r="AH75" s="1"/>
      <c r="AI75" s="1"/>
      <c r="AJ75" s="1"/>
      <c r="AK75" s="1"/>
      <c r="AL75" s="1"/>
      <c r="AM75" s="1"/>
      <c r="AN75" s="1"/>
      <c r="AO75" s="1"/>
      <c r="AP75" s="1"/>
      <c r="AQ75" s="1"/>
      <c r="AR75" s="1"/>
      <c r="AS75" s="1"/>
      <c r="AT75" s="1"/>
      <c r="AU75" s="1"/>
      <c r="AV75" s="1"/>
      <c r="AW75" s="1"/>
      <c r="AX75" s="1"/>
      <c r="AY75" s="11"/>
      <c r="AZ75" s="11"/>
      <c r="BA75" s="11"/>
      <c r="BB75" s="11"/>
      <c r="BC75" s="11"/>
      <c r="BD75" s="11"/>
      <c r="BE75" s="11"/>
      <c r="BF75" s="11"/>
      <c r="BG75" s="11"/>
      <c r="BH75" s="11"/>
      <c r="BI75" s="11"/>
      <c r="BJ75" s="11"/>
      <c r="BK75" s="11"/>
      <c r="BL75" s="11"/>
      <c r="BM75" s="11"/>
      <c r="BN75" s="11"/>
      <c r="BO75" s="11"/>
      <c r="BP75" s="11"/>
      <c r="BQ75" s="11"/>
      <c r="BR75" s="11"/>
      <c r="BS75" s="119"/>
    </row>
    <row r="76" spans="1:71" s="47" customFormat="1" ht="12.75" customHeight="1" x14ac:dyDescent="0.2">
      <c r="A76" s="103"/>
      <c r="B76" s="9"/>
      <c r="C76" s="11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2"/>
      <c r="AG76" s="65"/>
      <c r="AH76" s="1"/>
      <c r="AI76" s="1"/>
      <c r="AJ76" s="1"/>
      <c r="AK76" s="1"/>
      <c r="AL76" s="1"/>
      <c r="AM76" s="1"/>
      <c r="AN76" s="1"/>
      <c r="AO76" s="1"/>
      <c r="AP76" s="1"/>
      <c r="AQ76" s="1"/>
      <c r="AR76" s="1"/>
      <c r="AS76" s="1"/>
      <c r="AT76" s="1"/>
      <c r="AU76" s="1"/>
      <c r="AV76" s="1"/>
      <c r="AW76" s="1"/>
      <c r="AX76" s="1"/>
      <c r="AY76" s="11"/>
      <c r="AZ76" s="11"/>
      <c r="BA76" s="11"/>
      <c r="BB76" s="11"/>
      <c r="BC76" s="11"/>
      <c r="BD76" s="11"/>
      <c r="BE76" s="11"/>
      <c r="BF76" s="11"/>
      <c r="BG76" s="11"/>
      <c r="BH76" s="11"/>
      <c r="BI76" s="11"/>
      <c r="BJ76" s="11"/>
      <c r="BK76" s="11"/>
      <c r="BL76" s="11"/>
      <c r="BM76" s="11"/>
      <c r="BN76" s="11"/>
      <c r="BO76" s="11"/>
      <c r="BP76" s="11"/>
      <c r="BQ76" s="11"/>
      <c r="BR76" s="11"/>
      <c r="BS76" s="119"/>
    </row>
    <row r="77" spans="1:71" s="47" customFormat="1" ht="3.95" customHeight="1" x14ac:dyDescent="0.2">
      <c r="A77" s="103"/>
      <c r="B77" s="21"/>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24"/>
      <c r="AG77" s="65"/>
      <c r="AH77" s="1"/>
      <c r="AI77" s="1"/>
      <c r="AJ77" s="1"/>
      <c r="AK77" s="1"/>
      <c r="AL77" s="1"/>
      <c r="AM77" s="1"/>
      <c r="AN77" s="1"/>
      <c r="AO77" s="1"/>
      <c r="AP77" s="1"/>
      <c r="AQ77" s="1"/>
      <c r="AR77" s="1"/>
      <c r="AS77" s="1"/>
      <c r="AT77" s="1"/>
      <c r="AU77" s="1"/>
      <c r="AV77" s="1"/>
      <c r="AW77" s="1"/>
      <c r="AX77" s="1"/>
      <c r="AY77" s="11"/>
      <c r="AZ77" s="11"/>
      <c r="BA77" s="11"/>
      <c r="BB77" s="11"/>
      <c r="BC77" s="11"/>
      <c r="BD77" s="11"/>
      <c r="BE77" s="11"/>
      <c r="BF77" s="11"/>
      <c r="BG77" s="11"/>
      <c r="BH77" s="11"/>
      <c r="BI77" s="11"/>
      <c r="BJ77" s="11"/>
      <c r="BK77" s="11"/>
      <c r="BL77" s="11"/>
      <c r="BM77" s="11"/>
      <c r="BN77" s="11"/>
      <c r="BO77" s="11"/>
      <c r="BP77" s="11"/>
      <c r="BQ77" s="11"/>
      <c r="BR77" s="11"/>
      <c r="BS77" s="119"/>
    </row>
    <row r="78" spans="1:71" ht="15" customHeight="1" x14ac:dyDescent="0.2">
      <c r="A78" s="103"/>
      <c r="B78" s="103"/>
      <c r="C78" s="103"/>
      <c r="D78" s="103"/>
      <c r="E78" s="103"/>
      <c r="F78" s="107"/>
      <c r="G78" s="107"/>
      <c r="H78" s="107"/>
      <c r="I78" s="107"/>
      <c r="J78" s="107"/>
      <c r="K78" s="103"/>
      <c r="L78" s="103"/>
      <c r="M78" s="107"/>
      <c r="N78" s="107"/>
      <c r="O78" s="103"/>
      <c r="P78" s="107"/>
      <c r="Q78" s="107"/>
      <c r="R78" s="107"/>
      <c r="S78" s="106"/>
      <c r="T78" s="107"/>
      <c r="U78" s="103"/>
      <c r="V78" s="107"/>
      <c r="W78" s="107"/>
      <c r="X78" s="107"/>
      <c r="Y78" s="107"/>
      <c r="Z78" s="107"/>
      <c r="AA78" s="107"/>
      <c r="AB78" s="106"/>
      <c r="AC78" s="107"/>
      <c r="AD78" s="106"/>
      <c r="AE78" s="107"/>
      <c r="AF78" s="103"/>
      <c r="AG78" s="103"/>
    </row>
    <row r="79" spans="1:71" ht="15" customHeight="1" x14ac:dyDescent="0.2"/>
    <row r="80" spans="1:71" ht="15" customHeight="1" x14ac:dyDescent="0.2"/>
    <row r="81" ht="15" customHeight="1" x14ac:dyDescent="0.2"/>
    <row r="82" ht="15" customHeight="1" x14ac:dyDescent="0.2"/>
    <row r="83" ht="15" customHeight="1" x14ac:dyDescent="0.2"/>
  </sheetData>
  <sheetProtection password="D2C9" sheet="1" objects="1" scenarios="1" selectLockedCells="1"/>
  <mergeCells count="2">
    <mergeCell ref="D70:AE71"/>
    <mergeCell ref="D4:AE69"/>
  </mergeCells>
  <pageMargins left="0.7" right="0.7" top="0.75" bottom="0.75" header="0.3" footer="0.3"/>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HWIC</vt:lpstr>
      <vt:lpstr>HWUC</vt:lpstr>
      <vt:lpstr>HWOC</vt:lpstr>
      <vt:lpstr>VW1C</vt:lpstr>
      <vt:lpstr>VWUC</vt:lpstr>
      <vt:lpstr>UAY</vt:lpstr>
      <vt:lpstr>Instructions</vt:lpstr>
      <vt:lpstr>HWIC!Print_Area</vt:lpstr>
      <vt:lpstr>HWOC!Print_Area</vt:lpstr>
      <vt:lpstr>HWUC!Print_Area</vt:lpstr>
      <vt:lpstr>Instructions!Print_Area</vt:lpstr>
      <vt:lpstr>UAY!Print_Area</vt:lpstr>
      <vt:lpstr>VW1C!Print_Area</vt:lpstr>
      <vt:lpstr>VWUC!Print_Area</vt:lpstr>
    </vt:vector>
  </TitlesOfParts>
  <Company>Abt Associates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Lionel Combet</dc:creator>
  <cp:lastModifiedBy>Kexin</cp:lastModifiedBy>
  <cp:lastPrinted>2015-04-10T16:52:54Z</cp:lastPrinted>
  <dcterms:created xsi:type="dcterms:W3CDTF">2014-04-03T18:43:42Z</dcterms:created>
  <dcterms:modified xsi:type="dcterms:W3CDTF">2015-05-13T18:00:30Z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1507682032</vt:i4>
  </property>
  <property fmtid="{D5CDD505-2E9C-101B-9397-08002B2CF9AE}" pid="3" name="_NewReviewCycle">
    <vt:lpwstr/>
  </property>
  <property fmtid="{D5CDD505-2E9C-101B-9397-08002B2CF9AE}" pid="4" name="_EmailSubject">
    <vt:lpwstr>PIT Count Implementation Tools</vt:lpwstr>
  </property>
  <property fmtid="{D5CDD505-2E9C-101B-9397-08002B2CF9AE}" pid="5" name="_AuthorEmail">
    <vt:lpwstr>William.Snow@hud.gov</vt:lpwstr>
  </property>
  <property fmtid="{D5CDD505-2E9C-101B-9397-08002B2CF9AE}" pid="6" name="_AuthorEmailDisplayName">
    <vt:lpwstr>Snow, William</vt:lpwstr>
  </property>
  <property fmtid="{D5CDD505-2E9C-101B-9397-08002B2CF9AE}" pid="7" name="_ReviewingToolsShownOnce">
    <vt:lpwstr/>
  </property>
</Properties>
</file>